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0" windowWidth="12240" windowHeight="2265" activeTab="0"/>
  </bookViews>
  <sheets>
    <sheet name="FS_sort" sheetId="1" r:id="rId1"/>
    <sheet name="Sheet1" sheetId="2" r:id="rId2"/>
    <sheet name="Sheet2" sheetId="3" r:id="rId3"/>
    <sheet name="Sheet3" sheetId="4" r:id="rId4"/>
  </sheets>
  <definedNames>
    <definedName name="_xlnm.Print_Area" localSheetId="0">'FS_sort'!$A$1:$G$1099</definedName>
  </definedNames>
  <calcPr fullCalcOnLoad="1"/>
</workbook>
</file>

<file path=xl/sharedStrings.xml><?xml version="1.0" encoding="utf-8"?>
<sst xmlns="http://schemas.openxmlformats.org/spreadsheetml/2006/main" count="1731" uniqueCount="415">
  <si>
    <t>Government of India</t>
  </si>
  <si>
    <t>National Programme of Mid-Day Meal in Schools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</si>
  <si>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</si>
  <si>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</si>
  <si>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</si>
  <si>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</si>
  <si>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</si>
  <si>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</si>
  <si>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</si>
  <si>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</si>
  <si>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</si>
  <si>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Allocation</t>
  </si>
  <si>
    <t>Total availibility</t>
  </si>
  <si>
    <t>% availibility</t>
  </si>
  <si>
    <t>Bench mark (85%)</t>
  </si>
  <si>
    <t>District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</si>
  <si>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</si>
  <si>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</si>
  <si>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</si>
  <si>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</si>
  <si>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</si>
  <si>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</si>
  <si>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</si>
  <si>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</si>
  <si>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</si>
  <si>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</si>
  <si>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1st Installment</t>
  </si>
  <si>
    <t>2nd Installment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</si>
  <si>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</si>
  <si>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</si>
  <si>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</si>
  <si>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</si>
  <si>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</si>
  <si>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</si>
  <si>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</si>
  <si>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</si>
  <si>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</si>
  <si>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</si>
  <si>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</si>
  <si>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</si>
  <si>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</si>
  <si>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</si>
  <si>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</si>
  <si>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</si>
  <si>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</si>
  <si>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</si>
  <si>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</si>
  <si>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</si>
  <si>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</si>
  <si>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</si>
  <si>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</si>
  <si>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</si>
  <si>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</si>
  <si>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</si>
  <si>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</si>
  <si>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</si>
  <si>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</si>
  <si>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</si>
  <si>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</si>
  <si>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 xml:space="preserve">1.1.1) No. of School working days  </t>
  </si>
  <si>
    <t>5=(3-4)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</si>
  <si>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</si>
  <si>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</si>
  <si>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</si>
  <si>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</si>
  <si>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</si>
  <si>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</si>
  <si>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</si>
  <si>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</si>
  <si>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</si>
  <si>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</si>
  <si>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Cooking assistance received*</t>
  </si>
  <si>
    <t>Utilisation of Cooking assistance*</t>
  </si>
  <si>
    <t>Adhoc Released</t>
  </si>
  <si>
    <t>(2006-07)</t>
  </si>
  <si>
    <t>(2007-08)</t>
  </si>
  <si>
    <t>(2008-09)</t>
  </si>
  <si>
    <t>Total Release</t>
  </si>
  <si>
    <t>(2009-10)</t>
  </si>
  <si>
    <t>Average</t>
  </si>
  <si>
    <r>
      <t>(i</t>
    </r>
    <r>
      <rPr>
        <i/>
        <sz val="10"/>
        <rFont val="Bookman Old Style"/>
        <family val="1"/>
      </rPr>
      <t>n MTs)</t>
    </r>
  </si>
  <si>
    <t xml:space="preserve">Stage </t>
  </si>
  <si>
    <t>Upp. Primary</t>
  </si>
  <si>
    <t>3. ANALYSIS OF FOOD GRAINS (PRIMARY+UPPER PRIMARY)</t>
  </si>
  <si>
    <t>Barpeta</t>
  </si>
  <si>
    <t>Bongaigaon</t>
  </si>
  <si>
    <t>Cachar</t>
  </si>
  <si>
    <t>Darrang</t>
  </si>
  <si>
    <t>Dhemaji</t>
  </si>
  <si>
    <t>Dhubri</t>
  </si>
  <si>
    <t>Dibrugarh</t>
  </si>
  <si>
    <t>Goalpara</t>
  </si>
  <si>
    <t>Hailakandi</t>
  </si>
  <si>
    <t>Jorhat</t>
  </si>
  <si>
    <t>Karimganj</t>
  </si>
  <si>
    <t>Kokrajhar</t>
  </si>
  <si>
    <t>Lakhimpur</t>
  </si>
  <si>
    <t>Morigaon</t>
  </si>
  <si>
    <t>Nagaon</t>
  </si>
  <si>
    <t>Nalbari</t>
  </si>
  <si>
    <t>Sonitpur</t>
  </si>
  <si>
    <t>Tinsukia</t>
  </si>
  <si>
    <t>Udalguri</t>
  </si>
  <si>
    <t>Bills raised by FCI</t>
  </si>
  <si>
    <t>Pending Bills</t>
  </si>
  <si>
    <t>Bill paid</t>
  </si>
  <si>
    <t>PY&amp; UPY</t>
  </si>
  <si>
    <t>PY &amp; UPY</t>
  </si>
  <si>
    <t>Balance of First Installment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</si>
  <si>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</si>
  <si>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</si>
  <si>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</si>
  <si>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</si>
  <si>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</si>
  <si>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</si>
  <si>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</si>
  <si>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</si>
  <si>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</si>
  <si>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</si>
  <si>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</si>
  <si>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</si>
  <si>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</si>
  <si>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</si>
  <si>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</si>
  <si>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Management, Supervision, Training , External &amp;  Internal Monitoring</t>
  </si>
  <si>
    <t xml:space="preserve">Total Availability </t>
  </si>
  <si>
    <t>Exp.</t>
  </si>
  <si>
    <t>7.1) Releasing details</t>
  </si>
  <si>
    <t>Mis-match in % points</t>
  </si>
  <si>
    <t>(In MTs)</t>
  </si>
  <si>
    <t xml:space="preserve">Expected consumption of food grains </t>
  </si>
  <si>
    <t>Actual consumption of food grains</t>
  </si>
  <si>
    <t>(Rs. in Lakhs)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</si>
  <si>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</si>
  <si>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</si>
  <si>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</si>
  <si>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</si>
  <si>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</si>
  <si>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</si>
  <si>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</si>
  <si>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</si>
  <si>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</si>
  <si>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</si>
  <si>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</si>
  <si>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</si>
  <si>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Expected Utilisation of Cooking Cost (Rs. In Lakhs)</t>
  </si>
  <si>
    <t>Actual utilisation of Cooking cost (Rs. In Lakhs)</t>
  </si>
  <si>
    <t xml:space="preserve"> % Utilisation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</si>
  <si>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</si>
  <si>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</si>
  <si>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</si>
  <si>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Balance of 1st Installment</t>
  </si>
  <si>
    <t>(2010-11)</t>
  </si>
  <si>
    <t>(2011-12)</t>
  </si>
  <si>
    <t xml:space="preserve">S.no </t>
  </si>
  <si>
    <t xml:space="preserve">Primary </t>
  </si>
  <si>
    <t xml:space="preserve">Upper Primary </t>
  </si>
  <si>
    <t>Primary+Upper Primary</t>
  </si>
  <si>
    <t>3.9) Payment of Cost of foodgrains to FCI</t>
  </si>
  <si>
    <t>Payment to FCI by State*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</si>
  <si>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</si>
  <si>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</si>
  <si>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</si>
  <si>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</si>
  <si>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</si>
  <si>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</si>
  <si>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Assam</t>
  </si>
  <si>
    <t>Baksa</t>
  </si>
  <si>
    <t>Golaghat</t>
  </si>
  <si>
    <t>Sivasagar</t>
  </si>
  <si>
    <t>Dima Hasao</t>
  </si>
  <si>
    <t>NCLP</t>
  </si>
  <si>
    <t>Exp as % of availiablity</t>
  </si>
  <si>
    <t>Baska</t>
  </si>
  <si>
    <t>Chirang</t>
  </si>
  <si>
    <t xml:space="preserve">Kamrup ( M) </t>
  </si>
  <si>
    <t>Karbi Anglong</t>
  </si>
  <si>
    <t>Average Pry (I-V)</t>
  </si>
  <si>
    <t>Average NCLP</t>
  </si>
  <si>
    <t>(PRY) Gross Allocation for the  FY 2012-13</t>
  </si>
  <si>
    <t>TOTAL</t>
  </si>
  <si>
    <t>TOTAL (ALLOCATION)</t>
  </si>
  <si>
    <t>TOTAL (OPENING BALANCE)</t>
  </si>
  <si>
    <t>Upr Pry Lifted</t>
  </si>
  <si>
    <t>Pry/Utilisation</t>
  </si>
  <si>
    <t>U Pry/Utilisation</t>
  </si>
  <si>
    <t xml:space="preserve">Upr / Allocation </t>
  </si>
  <si>
    <t>Upry Pry / Opening Balance</t>
  </si>
  <si>
    <t>PRY UNS BAL</t>
  </si>
  <si>
    <t>UPR UNS BAL</t>
  </si>
  <si>
    <t>PRY / RECEIVED</t>
  </si>
  <si>
    <t>UPR / RELEASED</t>
  </si>
  <si>
    <t>PRY / UTILISATION</t>
  </si>
  <si>
    <t>UPR  PRY / UTILISATON</t>
  </si>
  <si>
    <t>Pry / ALLO</t>
  </si>
  <si>
    <t>UPR PRY /  ALLO</t>
  </si>
  <si>
    <t>PRY RELEASED</t>
  </si>
  <si>
    <t>UPR PRY RELEASED</t>
  </si>
  <si>
    <t>PRY / OPENING BALANCE</t>
  </si>
  <si>
    <t>UPR PRY OPENING BALANCE</t>
  </si>
  <si>
    <t>PAYMENT TO CCH / PRY</t>
  </si>
  <si>
    <t>Payment of hon.  to CCH / UPR PRY</t>
  </si>
  <si>
    <t>UNSPENT PRY</t>
  </si>
  <si>
    <t>UNSPENT UPR PRY</t>
  </si>
  <si>
    <t>TOTAL no of Meals Served Pry</t>
  </si>
  <si>
    <t>Total No of Meals Served Upr Pry</t>
  </si>
  <si>
    <t>Formulae for Pry</t>
  </si>
  <si>
    <t>Formulae for Upr Pry</t>
  </si>
  <si>
    <t>Pry / Average No. of children availed MDM [Col. 8/Col. 9]</t>
  </si>
  <si>
    <t>Expected Utilisation of Cooking Cost / Pry</t>
  </si>
  <si>
    <t>Expected Utilisation of Cooking Cost Upr Pry</t>
  </si>
  <si>
    <t xml:space="preserve">NCLP  </t>
  </si>
  <si>
    <t xml:space="preserve">Expected Utilisation of Cooking Cost (In Lakhs)  With  NCLP </t>
  </si>
  <si>
    <t>Expected Utilisation of Cooking Cost (In Lakhs) Without NCLP</t>
  </si>
  <si>
    <t>PY, NCLP &amp; UP PY</t>
  </si>
  <si>
    <t>Meals served 
Pry</t>
  </si>
  <si>
    <t>Meals served
NCLP</t>
  </si>
  <si>
    <t>MDM to be served 
Pry</t>
  </si>
  <si>
    <t>MDM to be served 
NCLP</t>
  </si>
  <si>
    <t>Expected Consumption of foodgrains
(Pry + Upry)</t>
  </si>
  <si>
    <t>TOTAL no of Meals Served NCLP</t>
  </si>
  <si>
    <t>Formulae for NCLP</t>
  </si>
  <si>
    <t>Expected Consumption of foodgrains
(Pry + Upry + NCLP)</t>
  </si>
  <si>
    <t>2nd Installment*</t>
  </si>
  <si>
    <t>Actual expenditure incurred by State</t>
  </si>
  <si>
    <t>(2012-13)</t>
  </si>
  <si>
    <t>Expetced NCLP Utilisation</t>
  </si>
  <si>
    <t xml:space="preserve">Indicators </t>
  </si>
  <si>
    <t>U. Primary</t>
  </si>
  <si>
    <t xml:space="preserve">Approved for FY 2012-13 </t>
  </si>
  <si>
    <t>Approved for  Q1</t>
  </si>
  <si>
    <t>Achievement during  Q1</t>
  </si>
  <si>
    <t xml:space="preserve">Difference  </t>
  </si>
  <si>
    <t xml:space="preserve">Approved for  Q2 </t>
  </si>
  <si>
    <t>Achievement during  Q2</t>
  </si>
  <si>
    <t>Difference</t>
  </si>
  <si>
    <t xml:space="preserve">Approved  for Q 3 </t>
  </si>
  <si>
    <t>Achievement during  Q 3</t>
  </si>
  <si>
    <t>Approved by PAB (April- Dec 12 )</t>
  </si>
  <si>
    <t>MDM served (April- Dec 12)</t>
  </si>
  <si>
    <t>Allocation Cooking Cost Total</t>
  </si>
  <si>
    <t>(2013-14)</t>
  </si>
  <si>
    <t>No. of children as per Enrollment for  2014-15</t>
  </si>
  <si>
    <t>No. of Meals as per PAB approval</t>
  </si>
  <si>
    <t>Diff.</t>
  </si>
  <si>
    <t xml:space="preserve">Kamrup (R) </t>
  </si>
  <si>
    <t>Pry Lifted</t>
  </si>
  <si>
    <t>FOODGRAINS</t>
  </si>
  <si>
    <t>6 &amp; 6 A</t>
  </si>
  <si>
    <t>UNSPENT BALANCE PRY</t>
  </si>
  <si>
    <t>UNSPENT BALANCE UPR PRY</t>
  </si>
  <si>
    <t>(U PRY) Gross Allocation for the  FY 2013-14</t>
  </si>
  <si>
    <t>UPR Pry  (Opening Balance)</t>
  </si>
  <si>
    <t xml:space="preserve">Pry /Allocation for 2013 -14                                </t>
  </si>
  <si>
    <t xml:space="preserve">COOKING COST  7 &amp; &amp; 7 A </t>
  </si>
  <si>
    <t>EXPENDITURE</t>
  </si>
  <si>
    <t>Actual consumption of food grains Pry+Upr Pry</t>
  </si>
  <si>
    <t>Actual consumption of COOKING COST Pry</t>
  </si>
  <si>
    <t>Actual consumption of COOKING COST Upr Pry</t>
  </si>
  <si>
    <t>HONORARIUM TO CCH</t>
  </si>
  <si>
    <t>SL. NO.</t>
  </si>
  <si>
    <t>DISTRICTS</t>
  </si>
  <si>
    <t>k</t>
  </si>
  <si>
    <t>Actual consumption of FOODGRAINS Pry</t>
  </si>
  <si>
    <t>Actual consumption of FOODGRAINS Upr Pry</t>
  </si>
  <si>
    <t>PRY+UPR PRY</t>
  </si>
  <si>
    <t>PRY+UPR PRY+NCLP</t>
  </si>
  <si>
    <t>Up. Primary</t>
  </si>
  <si>
    <t xml:space="preserve"> 1.1) Calculation of Bench mark for utilisation.</t>
  </si>
  <si>
    <t>Amount (in lakh)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</si>
  <si>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</si>
  <si>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</si>
  <si>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</si>
  <si>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</si>
  <si>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</si>
  <si>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>No. Of Institutions</t>
  </si>
  <si>
    <t>Pry.</t>
  </si>
  <si>
    <t>Approval</t>
  </si>
  <si>
    <t>Availing</t>
  </si>
  <si>
    <t>No. of children as per Enrolment for  2014-15</t>
  </si>
  <si>
    <t>Opening Stock</t>
  </si>
  <si>
    <t>Closing Balance(Unspent)</t>
  </si>
  <si>
    <t>Opening Balance</t>
  </si>
  <si>
    <t>Cooking Assitance Received</t>
  </si>
  <si>
    <r>
      <t xml:space="preserve">5.1 Mismatch between Utilisation of Foodgrains and Cooking Cost  </t>
    </r>
    <r>
      <rPr>
        <b/>
        <i/>
        <sz val="10"/>
        <rFont val="Cambria"/>
        <family val="1"/>
      </rPr>
      <t>(Source data: para 3.7 and 4.6 above)</t>
    </r>
  </si>
  <si>
    <t>Average No. of children availed MDM [Col. 8/Col. 9] /  U. PRY.</t>
  </si>
  <si>
    <t>Amount Released (RELEASES)</t>
  </si>
  <si>
    <t>Pymt to CCH</t>
  </si>
  <si>
    <t>% Utilisation of Foodgrains</t>
  </si>
  <si>
    <t>% Utilisation of Cooking cost</t>
  </si>
  <si>
    <t>(2014-15)</t>
  </si>
  <si>
    <t>Part-D: ANALYSIS SHEET</t>
  </si>
  <si>
    <t>1.3) No. of Meals (Primary &amp; Upper Primary )</t>
  </si>
  <si>
    <t>3.4)  Foodgrains  Allocation &amp; Lifting (* Lifting reported by State)</t>
  </si>
  <si>
    <t>(2015-16)</t>
  </si>
  <si>
    <t>PRY Opening Balance as on</t>
  </si>
  <si>
    <t>% Payment to CCH against allocation</t>
  </si>
  <si>
    <t>(As on 31.12.15)</t>
  </si>
  <si>
    <t>Kamrup ( M)</t>
  </si>
  <si>
    <t>Kamrup (R)</t>
  </si>
  <si>
    <t>Up with Pry</t>
  </si>
  <si>
    <t>Up without Pry</t>
  </si>
  <si>
    <t>No. Of Institutions serving MDM</t>
  </si>
  <si>
    <t xml:space="preserve">Pry /Opening Balance as on 1.04.2015                                                         </t>
  </si>
  <si>
    <t>na</t>
  </si>
  <si>
    <t>Primary + Upper primary</t>
  </si>
  <si>
    <t>Opening Balance as on 1.4.2016</t>
  </si>
  <si>
    <t>Releases for Kitchen sheds by GoI as on 31.12.2016</t>
  </si>
  <si>
    <t>Biswanath</t>
  </si>
  <si>
    <t>Charaideo</t>
  </si>
  <si>
    <t>Hojai</t>
  </si>
  <si>
    <t>Majuli</t>
  </si>
  <si>
    <t>South Salmara Mancachar</t>
  </si>
  <si>
    <t>West Karbi Anglong</t>
  </si>
  <si>
    <t xml:space="preserve">total </t>
  </si>
  <si>
    <t>OB as on 1.4.16</t>
  </si>
  <si>
    <t>Annual Work Plan &amp; Budget  2018-19</t>
  </si>
  <si>
    <t>2.4  No. of children  ( Upper Primary)                       *(Source data : Table AT-5A  of AWP&amp;B 2018-19)</t>
  </si>
  <si>
    <t>*(Refer col. 5 of table AT- 6 and AT-6A, AWP&amp;B, 2018-19)</t>
  </si>
  <si>
    <t>*(Refer col. 6 of table AT- 6 and AT-6A, AWP&amp;B, 2018-19)</t>
  </si>
  <si>
    <t>*(Refer col. 8 of table AT- 7 and AT-7A, AWP&amp;B, 2018-19)</t>
  </si>
  <si>
    <t>*(Refer col. 17 of table AT- 7 and AT-7A, AWP&amp;B, 2018-19)</t>
  </si>
  <si>
    <t>*(Refer col. 14 of table AT- 7 and AT-7A, AWP&amp;B, 2018-19)</t>
  </si>
  <si>
    <t>Refer table AT_8 and AT-8A,AWP&amp;B, 2018-19</t>
  </si>
  <si>
    <t>Refer table AT_8 and AT-8A,AWP&amp;B,2018-19</t>
  </si>
  <si>
    <t>7.2)  Reconciliation of MME OB, Allocation &amp; Releasing [PY + U PY] *(Refer AT-9, AWP&amp;B, 2018-19)</t>
  </si>
  <si>
    <t>8.2)  Reconciliation of TA OB, Allocation &amp; Releasing [PY + U PY] (Refer AT-9, AWP&amp;B, 2018-19)</t>
  </si>
  <si>
    <t>9.1.2) Reconciliation of amount sanctioned (Refer AT-11, AWP&amp;B, 2018-19)</t>
  </si>
  <si>
    <t>9.2.2) Reconciliation of amount sanctioned (Refer AT-11, AWP&amp;B, 2018-19)</t>
  </si>
  <si>
    <t>MDM PAB Approval for 2017-18</t>
  </si>
  <si>
    <t>1.2  No. of  Working Days Approved for FY 2017-18</t>
  </si>
  <si>
    <t>No of working days approved for FY 2017-18</t>
  </si>
  <si>
    <t>MDM PAB Approval for 2017-18 APR-DEC)</t>
  </si>
  <si>
    <t>No. of children as per PAB Approval for  2017-18</t>
  </si>
  <si>
    <t>No. of children as per Enrolment for  2017-18</t>
  </si>
  <si>
    <t>No. of children as per Enrollment for  2017-18</t>
  </si>
  <si>
    <t>2.7 No. of meals to be served &amp;  actual  no. of meals served during 2017-18 [PRIMARY]</t>
  </si>
  <si>
    <t>No of meals served during 2017-18</t>
  </si>
  <si>
    <t>*(Refer col. 6 of table AT- 5A &amp; AT - 5B, AWP&amp;B, 2017-18)</t>
  </si>
  <si>
    <t>Allocation for 2017-18</t>
  </si>
  <si>
    <t xml:space="preserve">Allocation for 2017-18                             </t>
  </si>
  <si>
    <t>% of OS on allocation 2017-18</t>
  </si>
  <si>
    <t xml:space="preserve">Allocation for 2017-18                               </t>
  </si>
  <si>
    <t>% of UB on allocation 2017-18</t>
  </si>
  <si>
    <t xml:space="preserve">Allocation for 2017-18                          </t>
  </si>
  <si>
    <t xml:space="preserve">Allocation for 2017-18                                         </t>
  </si>
  <si>
    <t>Releases for Cooking cost by GoI (2017-18)</t>
  </si>
  <si>
    <t>% of OB on allocation 2017-18</t>
  </si>
  <si>
    <t xml:space="preserve">Allocation for 2017-18                                           </t>
  </si>
  <si>
    <t>*(Refer col.11 of table AT- 7 and AT-7A, AWP&amp;B, 2017-18)</t>
  </si>
  <si>
    <t>5. Reconciliation of Utilisation and Performance during 2017-18 [PRIMARY+ UPPER PRIMARY]</t>
  </si>
  <si>
    <t>5.3) Reconciliation of Cooking Cost utilisation during 2017-18 (Source data: para 2.5 and 3.7 above)</t>
  </si>
  <si>
    <t>% of UB as on Allocation 2017-18</t>
  </si>
  <si>
    <t>Releases for MME by GoI (2017-18</t>
  </si>
  <si>
    <t>Released during 2017-18</t>
  </si>
  <si>
    <t>7.3) Utilisation of MME during 2017-18</t>
  </si>
  <si>
    <t>Releases for TA by GoI (2017-18)</t>
  </si>
  <si>
    <t>9.  INFRASTRUCTURE DEVELOPMENT DURING 2017-18</t>
  </si>
  <si>
    <t>(2017-18)</t>
  </si>
  <si>
    <t>2006-2017-18</t>
  </si>
  <si>
    <t>Sanctioned during 2006-07 to 2017-18</t>
  </si>
  <si>
    <t>REVIEW OF IMPLEMENTATION OF MDM SCHEME DURING 2017-18 (1.04.17 to 31.03.18)</t>
  </si>
  <si>
    <t>Average number of children availed MDM during 01.04.17 to 31.03.18 (AT-5&amp;5A)</t>
  </si>
  <si>
    <t xml:space="preserve">i) Base period 01.04.17 to 31.03.18 </t>
  </si>
  <si>
    <t>No. of Meals served by State during the period 01.04.17 to 31.03.18</t>
  </si>
  <si>
    <t xml:space="preserve">ii) Base period 01.04.17 to 31.03.18 (As per PAB approval = 210 days for  Py , 312 for NCLP &amp; 220 days for U Py) </t>
  </si>
  <si>
    <t>No. of Meals as per PAB approval (01.04.17 to 31.03.18)</t>
  </si>
  <si>
    <t>Actuals as per AWP&amp;B 2018-19 (AT-5 &amp;5A)</t>
  </si>
  <si>
    <t>2.1  Institutions- (Primary)                                                                                                                      *(Source data : Table AT-3A of AWP&amp;B 2018-19)</t>
  </si>
  <si>
    <t>2.2  Institutions- (Upper Primary)          *(Source data : Table AT-3B &amp; 3C of AWP&amp;B 2018-19)</t>
  </si>
  <si>
    <t>2.3  No. of children  ( Primary)                       *(Source data : Table AT-5  &amp; AT-5B of AWP&amp;B 2018-19)</t>
  </si>
  <si>
    <t>2.5  Enrolment Vs Coverage  ( Primary)                       *(Source data : Table AT-4  of AWP&amp;B 2018-19)</t>
  </si>
  <si>
    <t>2.6  Enrolment Vs Coverage  ( Upper Primary)                *(Source data : Table AT-4A  of AWP&amp;B 2018-19)</t>
  </si>
  <si>
    <t xml:space="preserve">                                                                  *(Refer col.6 of table AT- 5 , AWP&amp;B, 2018-19)</t>
  </si>
  <si>
    <t>No of meals to be served during 01.04.2017 to 31.03.2018</t>
  </si>
  <si>
    <t>2.8) No. of meals to be served &amp;  actual  no. of meals served during 2017-18 [UPPER PRIMARY &amp; NCLP]</t>
  </si>
  <si>
    <t>Opening Stock as on 1.4.2017</t>
  </si>
  <si>
    <t>Lifting as on 31.03.2018</t>
  </si>
  <si>
    <t>District-wise opening balance as on 1.4.2017</t>
  </si>
  <si>
    <t>*(Refer col. 3 and 4 of table AT- 6 and AT-6A, AWP&amp;B, 2018-19)</t>
  </si>
  <si>
    <t xml:space="preserve">Opening Stock as on 1.4.2017                                      </t>
  </si>
  <si>
    <t xml:space="preserve">Unspent Balance as on 31.03.2018                                                      </t>
  </si>
  <si>
    <t>3.3) District-wise unspent balance as on 31.03.2018</t>
  </si>
  <si>
    <t>3.5) District-wise Foodgrains availability  as on 31.03.2018</t>
  </si>
  <si>
    <t>(Refer col. 3 and 7 of table AT- 6 and AT-6A, AWP&amp;B, 2018-19)</t>
  </si>
  <si>
    <t>OB as on 01.04.17</t>
  </si>
  <si>
    <t>4.2.1) District-wise opening balance as on 1.4.2017</t>
  </si>
  <si>
    <t xml:space="preserve">Opening Balance as on 01.04.2017                                                         </t>
  </si>
  <si>
    <t>4.2.2) District-wise unspent  balance as on 31.03.2018</t>
  </si>
  <si>
    <t xml:space="preserve">Unspent Balance as on 31.03.2018                                           </t>
  </si>
  <si>
    <t xml:space="preserve">Opening Balance as on 1.4.2017                                                  </t>
  </si>
  <si>
    <t>Total Availibility of cooking cost as on 31.03.2018</t>
  </si>
  <si>
    <r>
      <t xml:space="preserve">5.2 Reconciliation of Food grains utilisation during 2017-18 </t>
    </r>
    <r>
      <rPr>
        <b/>
        <i/>
        <sz val="11"/>
        <rFont val="Cambria"/>
        <family val="1"/>
      </rPr>
      <t>(Source data: para 2.5 and 3.7 above)</t>
    </r>
  </si>
  <si>
    <t>No. of Meals served during 01.04.17 to 31.03.18</t>
  </si>
  <si>
    <t>Opening Balance as on 1.4.2017</t>
  </si>
  <si>
    <t>Unspent balance as on 31.03.2018</t>
  </si>
  <si>
    <t>Opening Balance as on 1.04.2017</t>
  </si>
  <si>
    <t>(As on 31.03.2018)</t>
  </si>
  <si>
    <t>Sanctioned by GoI during 2006-2017</t>
  </si>
  <si>
    <t>Achievement (C+IP)  upto 31.03.18</t>
  </si>
  <si>
    <t>Releases for Kitchen devices by GoI as on 31.03.18</t>
  </si>
  <si>
    <t>Till here</t>
  </si>
  <si>
    <t>OB as on 1.4.2017</t>
  </si>
  <si>
    <t>Lifting upto 31.03.18</t>
  </si>
  <si>
    <t>Grand total (Releases)</t>
  </si>
  <si>
    <t>03.05.2017</t>
  </si>
  <si>
    <t>05.07.2017</t>
  </si>
  <si>
    <t>07.12.2017, 03.01.2018</t>
  </si>
  <si>
    <t>8.3) Utilisation of TA during 2017-18</t>
  </si>
  <si>
    <t>Total*</t>
  </si>
  <si>
    <t>*Funds sanctioned in the year 2008-09 for 5122 units to be surrendered and new sanction will be as per the
plinth area norms and current SORs prevailing in the State.</t>
  </si>
  <si>
    <t>Units (New)</t>
  </si>
  <si>
    <t>Replacement</t>
  </si>
  <si>
    <t>Amount</t>
  </si>
  <si>
    <t>Achievement (P+IP) upto 31.12.16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</si>
</sst>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0.00000000000000%"/>
    <numFmt numFmtId="198" formatCode="0.000%"/>
    <numFmt numFmtId="199" formatCode="[$-409]dddd\,\ mmmm\ dd\,\ yyyy"/>
    <numFmt numFmtId="200" formatCode="[$-409]h:mm:ss\ AM/PM"/>
    <numFmt numFmtId="201" formatCode="0.0000E+00"/>
    <numFmt numFmtId="202" formatCode="0.000E+00"/>
    <numFmt numFmtId="203" formatCode="0.0E+00"/>
    <numFmt numFmtId="204" formatCode="0E+00"/>
  </numFmts>
  <fonts count="11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u val="single"/>
      <sz val="10"/>
      <name val="Bookman Old Style"/>
      <family val="1"/>
    </font>
    <font>
      <b/>
      <sz val="11"/>
      <name val="Bookman Old Style"/>
      <family val="1"/>
    </font>
    <font>
      <b/>
      <u val="single"/>
      <sz val="12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name val="Book Antiqua"/>
      <family val="1"/>
    </font>
    <font>
      <b/>
      <u val="single"/>
      <sz val="11"/>
      <name val="Bookman Old Style"/>
      <family val="1"/>
    </font>
    <font>
      <b/>
      <sz val="9"/>
      <name val="Bookman Old Style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1"/>
      <name val="Calibri"/>
      <family val="2"/>
    </font>
    <font>
      <b/>
      <sz val="16"/>
      <name val="Bookman Old Style"/>
      <family val="1"/>
    </font>
    <font>
      <b/>
      <sz val="20"/>
      <name val="Bookman Old Style"/>
      <family val="1"/>
    </font>
    <font>
      <sz val="11"/>
      <name val="Calibri"/>
      <family val="2"/>
    </font>
    <font>
      <u val="single"/>
      <sz val="11"/>
      <name val="Bookman Old Style"/>
      <family val="1"/>
    </font>
    <font>
      <u val="single"/>
      <sz val="12"/>
      <name val="Bookman Old Style"/>
      <family val="1"/>
    </font>
    <font>
      <sz val="10"/>
      <name val="Book Antiqua"/>
      <family val="1"/>
    </font>
    <font>
      <sz val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color indexed="8"/>
      <name val="Book Antiqua"/>
      <family val="1"/>
    </font>
    <font>
      <b/>
      <sz val="11"/>
      <color indexed="8"/>
      <name val="Cambri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2"/>
      <name val="Calibri"/>
      <family val="2"/>
    </font>
    <font>
      <sz val="10.5"/>
      <name val="Times New Roman"/>
      <family val="1"/>
    </font>
    <font>
      <sz val="10.5"/>
      <name val="Bookman Old Style"/>
      <family val="1"/>
    </font>
    <font>
      <sz val="10.5"/>
      <name val="Book "/>
      <family val="0"/>
    </font>
    <font>
      <b/>
      <sz val="14"/>
      <name val="Bookman Old Style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0.5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Bookman Old Style"/>
      <family val="1"/>
    </font>
    <font>
      <b/>
      <u val="single"/>
      <sz val="10"/>
      <color indexed="10"/>
      <name val="Bookman Old Style"/>
      <family val="1"/>
    </font>
    <font>
      <b/>
      <sz val="10"/>
      <color indexed="30"/>
      <name val="Bookman Old Style"/>
      <family val="1"/>
    </font>
    <font>
      <sz val="10"/>
      <color indexed="30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sz val="10.5"/>
      <name val="Times New Roman"/>
      <family val="1"/>
    </font>
    <font>
      <b/>
      <u val="single"/>
      <sz val="9"/>
      <name val="Bookman Old Style"/>
      <family val="1"/>
    </font>
    <font>
      <b/>
      <sz val="9"/>
      <name val="Cambria"/>
      <family val="1"/>
    </font>
    <font>
      <sz val="9"/>
      <name val="Cambria"/>
      <family val="1"/>
    </font>
    <font>
      <sz val="9"/>
      <name val="Arial"/>
      <family val="2"/>
    </font>
    <font>
      <sz val="9"/>
      <name val="Calibri"/>
      <family val="2"/>
    </font>
    <font>
      <b/>
      <i/>
      <sz val="9"/>
      <name val="Bookman Old Style"/>
      <family val="1"/>
    </font>
    <font>
      <i/>
      <sz val="9"/>
      <name val="Bookman Old Style"/>
      <family val="1"/>
    </font>
    <font>
      <sz val="9"/>
      <color indexed="10"/>
      <name val="Bookman Old Style"/>
      <family val="1"/>
    </font>
    <font>
      <b/>
      <u val="single"/>
      <sz val="9"/>
      <color indexed="10"/>
      <name val="Bookman Old Style"/>
      <family val="1"/>
    </font>
    <font>
      <b/>
      <sz val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Bookman Old Style"/>
      <family val="1"/>
    </font>
    <font>
      <b/>
      <u val="single"/>
      <sz val="10"/>
      <color rgb="FFFF0000"/>
      <name val="Bookman Old Style"/>
      <family val="1"/>
    </font>
    <font>
      <sz val="12"/>
      <color theme="1"/>
      <name val="Arial"/>
      <family val="2"/>
    </font>
    <font>
      <b/>
      <sz val="10"/>
      <color rgb="FF0070C0"/>
      <name val="Bookman Old Style"/>
      <family val="1"/>
    </font>
    <font>
      <sz val="10"/>
      <color rgb="FF0070C0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2"/>
      <color theme="1"/>
      <name val="Bookman Old Style"/>
      <family val="1"/>
    </font>
    <font>
      <sz val="9"/>
      <color rgb="FFFF0000"/>
      <name val="Bookman Old Style"/>
      <family val="1"/>
    </font>
    <font>
      <b/>
      <u val="single"/>
      <sz val="9"/>
      <color rgb="FFFF0000"/>
      <name val="Bookman Old Style"/>
      <family val="1"/>
    </font>
    <font>
      <sz val="11"/>
      <color theme="1"/>
      <name val="Bookman Old Style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3" fillId="28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7" fillId="29" borderId="1" applyNumberFormat="0" applyAlignment="0" applyProtection="0"/>
    <xf numFmtId="0" fontId="98" fillId="0" borderId="6" applyNumberFormat="0" applyFill="0" applyAlignment="0" applyProtection="0"/>
    <xf numFmtId="0" fontId="99" fillId="30" borderId="0" applyNumberFormat="0" applyBorder="0" applyAlignment="0" applyProtection="0"/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10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135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wrapText="1"/>
    </xf>
    <xf numFmtId="9" fontId="6" fillId="0" borderId="0" xfId="70" applyFont="1" applyAlignment="1">
      <alignment/>
    </xf>
    <xf numFmtId="9" fontId="10" fillId="0" borderId="0" xfId="70" applyFont="1" applyBorder="1" applyAlignment="1">
      <alignment/>
    </xf>
    <xf numFmtId="0" fontId="4" fillId="0" borderId="0" xfId="0" applyFont="1" applyBorder="1" applyAlignment="1">
      <alignment horizontal="left" wrapText="1"/>
    </xf>
    <xf numFmtId="9" fontId="4" fillId="0" borderId="0" xfId="7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9" fontId="5" fillId="0" borderId="0" xfId="7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9" fontId="5" fillId="0" borderId="0" xfId="70" applyFont="1" applyBorder="1" applyAlignment="1">
      <alignment/>
    </xf>
    <xf numFmtId="0" fontId="6" fillId="0" borderId="0" xfId="0" applyFont="1" applyFill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2" fontId="6" fillId="0" borderId="0" xfId="0" applyNumberFormat="1" applyFont="1" applyAlignment="1">
      <alignment/>
    </xf>
    <xf numFmtId="2" fontId="1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/>
    </xf>
    <xf numFmtId="9" fontId="6" fillId="0" borderId="0" xfId="70" applyFont="1" applyFill="1" applyBorder="1" applyAlignment="1">
      <alignment/>
    </xf>
    <xf numFmtId="9" fontId="6" fillId="0" borderId="0" xfId="7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1" fontId="5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 vertical="top" wrapText="1"/>
    </xf>
    <xf numFmtId="9" fontId="14" fillId="0" borderId="0" xfId="7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14" fillId="0" borderId="10" xfId="0" applyFont="1" applyBorder="1" applyAlignment="1">
      <alignment vertical="center"/>
    </xf>
    <xf numFmtId="9" fontId="5" fillId="32" borderId="0" xfId="70" applyFont="1" applyFill="1" applyBorder="1" applyAlignment="1">
      <alignment/>
    </xf>
    <xf numFmtId="9" fontId="5" fillId="32" borderId="0" xfId="70" applyFont="1" applyFill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9" fontId="5" fillId="33" borderId="10" xfId="7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/>
    </xf>
    <xf numFmtId="2" fontId="6" fillId="0" borderId="0" xfId="70" applyNumberFormat="1" applyFont="1" applyAlignment="1">
      <alignment/>
    </xf>
    <xf numFmtId="2" fontId="14" fillId="0" borderId="0" xfId="70" applyNumberFormat="1" applyFont="1" applyAlignment="1">
      <alignment/>
    </xf>
    <xf numFmtId="2" fontId="14" fillId="32" borderId="0" xfId="70" applyNumberFormat="1" applyFont="1" applyFill="1" applyAlignment="1">
      <alignment/>
    </xf>
    <xf numFmtId="2" fontId="6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9" fontId="24" fillId="0" borderId="0" xfId="70" applyFont="1" applyAlignment="1">
      <alignment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Alignment="1">
      <alignment wrapText="1"/>
    </xf>
    <xf numFmtId="2" fontId="5" fillId="0" borderId="0" xfId="0" applyNumberFormat="1" applyFont="1" applyBorder="1" applyAlignment="1">
      <alignment wrapText="1"/>
    </xf>
    <xf numFmtId="0" fontId="24" fillId="0" borderId="0" xfId="0" applyFont="1" applyFill="1" applyAlignment="1">
      <alignment/>
    </xf>
    <xf numFmtId="0" fontId="14" fillId="0" borderId="0" xfId="0" applyFont="1" applyBorder="1" applyAlignment="1">
      <alignment vertical="center"/>
    </xf>
    <xf numFmtId="0" fontId="27" fillId="0" borderId="0" xfId="0" applyFont="1" applyFill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9" fontId="5" fillId="0" borderId="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29" fillId="0" borderId="0" xfId="0" applyNumberFormat="1" applyFont="1" applyAlignment="1">
      <alignment/>
    </xf>
    <xf numFmtId="9" fontId="4" fillId="0" borderId="18" xfId="70" applyFont="1" applyBorder="1" applyAlignment="1">
      <alignment/>
    </xf>
    <xf numFmtId="9" fontId="4" fillId="0" borderId="19" xfId="70" applyFont="1" applyBorder="1" applyAlignment="1">
      <alignment/>
    </xf>
    <xf numFmtId="9" fontId="4" fillId="32" borderId="18" xfId="70" applyFont="1" applyFill="1" applyBorder="1" applyAlignment="1">
      <alignment/>
    </xf>
    <xf numFmtId="9" fontId="4" fillId="32" borderId="19" xfId="70" applyFont="1" applyFill="1" applyBorder="1" applyAlignment="1">
      <alignment/>
    </xf>
    <xf numFmtId="0" fontId="4" fillId="33" borderId="13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vertical="center" wrapText="1"/>
    </xf>
    <xf numFmtId="9" fontId="10" fillId="0" borderId="18" xfId="7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9" fontId="6" fillId="0" borderId="18" xfId="70" applyFont="1" applyBorder="1" applyAlignment="1">
      <alignment/>
    </xf>
    <xf numFmtId="9" fontId="5" fillId="0" borderId="19" xfId="70" applyFont="1" applyBorder="1" applyAlignment="1">
      <alignment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9" fontId="5" fillId="33" borderId="14" xfId="7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9" fontId="8" fillId="33" borderId="14" xfId="7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9" fontId="14" fillId="0" borderId="18" xfId="70" applyFont="1" applyBorder="1" applyAlignment="1">
      <alignment/>
    </xf>
    <xf numFmtId="0" fontId="14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8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9" fontId="6" fillId="0" borderId="19" xfId="70" applyFont="1" applyBorder="1" applyAlignment="1">
      <alignment/>
    </xf>
    <xf numFmtId="0" fontId="5" fillId="33" borderId="23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9" fontId="5" fillId="32" borderId="19" xfId="70" applyFont="1" applyFill="1" applyBorder="1" applyAlignment="1">
      <alignment/>
    </xf>
    <xf numFmtId="0" fontId="5" fillId="33" borderId="16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9" fontId="6" fillId="0" borderId="20" xfId="7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/>
    </xf>
    <xf numFmtId="2" fontId="5" fillId="0" borderId="20" xfId="0" applyNumberFormat="1" applyFont="1" applyBorder="1" applyAlignment="1">
      <alignment horizontal="center" vertical="center"/>
    </xf>
    <xf numFmtId="9" fontId="5" fillId="32" borderId="20" xfId="70" applyFont="1" applyFill="1" applyBorder="1" applyAlignment="1">
      <alignment horizontal="center" vertical="center"/>
    </xf>
    <xf numFmtId="2" fontId="5" fillId="0" borderId="20" xfId="0" applyNumberFormat="1" applyFont="1" applyBorder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33" borderId="16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2" fontId="5" fillId="33" borderId="15" xfId="0" applyNumberFormat="1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top" wrapText="1"/>
    </xf>
    <xf numFmtId="0" fontId="26" fillId="33" borderId="14" xfId="0" applyFont="1" applyFill="1" applyBorder="1" applyAlignment="1">
      <alignment horizontal="center" vertical="top" wrapText="1"/>
    </xf>
    <xf numFmtId="0" fontId="26" fillId="33" borderId="15" xfId="0" applyFont="1" applyFill="1" applyBorder="1" applyAlignment="1">
      <alignment horizontal="center" vertical="top" wrapText="1"/>
    </xf>
    <xf numFmtId="2" fontId="5" fillId="32" borderId="20" xfId="0" applyNumberFormat="1" applyFont="1" applyFill="1" applyBorder="1" applyAlignment="1">
      <alignment/>
    </xf>
    <xf numFmtId="9" fontId="6" fillId="0" borderId="18" xfId="70" applyFont="1" applyBorder="1" applyAlignment="1" quotePrefix="1">
      <alignment horizontal="right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9" fontId="5" fillId="0" borderId="0" xfId="70" applyFont="1" applyBorder="1" applyAlignment="1">
      <alignment horizontal="right"/>
    </xf>
    <xf numFmtId="9" fontId="23" fillId="0" borderId="18" xfId="70" applyFont="1" applyBorder="1" applyAlignment="1">
      <alignment/>
    </xf>
    <xf numFmtId="0" fontId="6" fillId="0" borderId="21" xfId="0" applyFont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32" borderId="10" xfId="0" applyNumberFormat="1" applyFont="1" applyFill="1" applyBorder="1" applyAlignment="1">
      <alignment horizontal="center"/>
    </xf>
    <xf numFmtId="1" fontId="10" fillId="32" borderId="2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9" fontId="6" fillId="0" borderId="0" xfId="7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7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9" fontId="5" fillId="0" borderId="0" xfId="7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9" fontId="5" fillId="0" borderId="10" xfId="7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2" fontId="0" fillId="0" borderId="10" xfId="60" applyNumberFormat="1" applyFont="1" applyFill="1" applyBorder="1" applyAlignment="1">
      <alignment horizontal="center" vertical="center"/>
      <protection/>
    </xf>
    <xf numFmtId="0" fontId="12" fillId="33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9" fontId="5" fillId="0" borderId="0" xfId="70" applyFont="1" applyAlignment="1">
      <alignment/>
    </xf>
    <xf numFmtId="9" fontId="9" fillId="0" borderId="0" xfId="70" applyFont="1" applyAlignment="1">
      <alignment/>
    </xf>
    <xf numFmtId="9" fontId="7" fillId="0" borderId="0" xfId="70" applyFont="1" applyAlignment="1">
      <alignment/>
    </xf>
    <xf numFmtId="9" fontId="10" fillId="0" borderId="0" xfId="70" applyFont="1" applyAlignment="1">
      <alignment/>
    </xf>
    <xf numFmtId="9" fontId="4" fillId="33" borderId="15" xfId="70" applyFont="1" applyFill="1" applyBorder="1" applyAlignment="1">
      <alignment horizontal="center" vertical="center"/>
    </xf>
    <xf numFmtId="9" fontId="17" fillId="0" borderId="0" xfId="70" applyFont="1" applyBorder="1" applyAlignment="1">
      <alignment horizontal="right" vertical="center"/>
    </xf>
    <xf numFmtId="9" fontId="8" fillId="0" borderId="0" xfId="70" applyFont="1" applyBorder="1" applyAlignment="1">
      <alignment/>
    </xf>
    <xf numFmtId="9" fontId="14" fillId="0" borderId="0" xfId="70" applyFont="1" applyBorder="1" applyAlignment="1">
      <alignment horizontal="center"/>
    </xf>
    <xf numFmtId="9" fontId="6" fillId="0" borderId="0" xfId="70" applyFont="1" applyFill="1" applyAlignment="1">
      <alignment/>
    </xf>
    <xf numFmtId="9" fontId="5" fillId="33" borderId="15" xfId="70" applyFont="1" applyFill="1" applyBorder="1" applyAlignment="1">
      <alignment horizontal="center" wrapText="1"/>
    </xf>
    <xf numFmtId="9" fontId="5" fillId="33" borderId="15" xfId="70" applyFont="1" applyFill="1" applyBorder="1" applyAlignment="1">
      <alignment horizontal="center" vertical="center" wrapText="1"/>
    </xf>
    <xf numFmtId="9" fontId="8" fillId="0" borderId="0" xfId="70" applyFont="1" applyBorder="1" applyAlignment="1">
      <alignment horizontal="left" wrapText="1"/>
    </xf>
    <xf numFmtId="9" fontId="5" fillId="33" borderId="23" xfId="70" applyFont="1" applyFill="1" applyBorder="1" applyAlignment="1">
      <alignment horizontal="center" wrapText="1"/>
    </xf>
    <xf numFmtId="9" fontId="6" fillId="0" borderId="11" xfId="70" applyFont="1" applyBorder="1" applyAlignment="1">
      <alignment horizontal="center" vertical="center" wrapText="1"/>
    </xf>
    <xf numFmtId="9" fontId="11" fillId="0" borderId="0" xfId="70" applyFont="1" applyBorder="1" applyAlignment="1">
      <alignment/>
    </xf>
    <xf numFmtId="9" fontId="5" fillId="33" borderId="10" xfId="70" applyFont="1" applyFill="1" applyBorder="1" applyAlignment="1">
      <alignment horizontal="center" vertical="center" wrapText="1"/>
    </xf>
    <xf numFmtId="9" fontId="5" fillId="33" borderId="14" xfId="70" applyFont="1" applyFill="1" applyBorder="1" applyAlignment="1">
      <alignment horizontal="center" vertical="center" wrapText="1"/>
    </xf>
    <xf numFmtId="9" fontId="5" fillId="33" borderId="15" xfId="70" applyFont="1" applyFill="1" applyBorder="1" applyAlignment="1">
      <alignment horizontal="center" vertical="center"/>
    </xf>
    <xf numFmtId="9" fontId="5" fillId="33" borderId="10" xfId="70" applyFont="1" applyFill="1" applyBorder="1" applyAlignment="1">
      <alignment horizontal="center" wrapText="1"/>
    </xf>
    <xf numFmtId="9" fontId="14" fillId="0" borderId="0" xfId="70" applyFont="1" applyBorder="1" applyAlignment="1">
      <alignment vertical="center"/>
    </xf>
    <xf numFmtId="9" fontId="26" fillId="33" borderId="15" xfId="70" applyFont="1" applyFill="1" applyBorder="1" applyAlignment="1">
      <alignment horizontal="center" vertical="top" wrapText="1"/>
    </xf>
    <xf numFmtId="9" fontId="27" fillId="0" borderId="0" xfId="70" applyFont="1" applyFill="1" applyAlignment="1">
      <alignment horizontal="right"/>
    </xf>
    <xf numFmtId="9" fontId="26" fillId="33" borderId="14" xfId="70" applyFont="1" applyFill="1" applyBorder="1" applyAlignment="1">
      <alignment horizontal="center" vertical="top" wrapText="1"/>
    </xf>
    <xf numFmtId="9" fontId="8" fillId="33" borderId="14" xfId="70" applyFont="1" applyFill="1" applyBorder="1" applyAlignment="1">
      <alignment horizontal="center" vertical="center" wrapText="1"/>
    </xf>
    <xf numFmtId="9" fontId="5" fillId="0" borderId="10" xfId="70" applyFont="1" applyFill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6" fillId="0" borderId="10" xfId="70" applyNumberFormat="1" applyFont="1" applyBorder="1" applyAlignment="1">
      <alignment/>
    </xf>
    <xf numFmtId="0" fontId="5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8" fillId="32" borderId="17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9" fontId="18" fillId="0" borderId="0" xfId="70" applyFont="1" applyAlignment="1">
      <alignment horizontal="left"/>
    </xf>
    <xf numFmtId="2" fontId="18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9" fontId="6" fillId="0" borderId="0" xfId="70" applyFont="1" applyAlignment="1">
      <alignment horizontal="left"/>
    </xf>
    <xf numFmtId="0" fontId="8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9" fontId="14" fillId="0" borderId="0" xfId="70" applyFont="1" applyFill="1" applyAlignment="1">
      <alignment horizontal="left"/>
    </xf>
    <xf numFmtId="2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9" fontId="6" fillId="0" borderId="0" xfId="70" applyFont="1" applyFill="1" applyAlignment="1">
      <alignment horizontal="left"/>
    </xf>
    <xf numFmtId="2" fontId="6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9" fontId="14" fillId="0" borderId="0" xfId="70" applyFont="1" applyAlignment="1">
      <alignment horizontal="left"/>
    </xf>
    <xf numFmtId="2" fontId="14" fillId="0" borderId="0" xfId="0" applyNumberFormat="1" applyFont="1" applyAlignment="1">
      <alignment horizontal="left"/>
    </xf>
    <xf numFmtId="2" fontId="8" fillId="0" borderId="0" xfId="0" applyNumberFormat="1" applyFont="1" applyBorder="1" applyAlignment="1">
      <alignment horizontal="left" vertical="top"/>
    </xf>
    <xf numFmtId="2" fontId="14" fillId="0" borderId="0" xfId="0" applyNumberFormat="1" applyFont="1" applyBorder="1" applyAlignment="1">
      <alignment horizontal="left" vertical="top" wrapText="1"/>
    </xf>
    <xf numFmtId="9" fontId="14" fillId="0" borderId="0" xfId="70" applyFont="1" applyBorder="1" applyAlignment="1">
      <alignment horizontal="left" vertical="top" wrapText="1"/>
    </xf>
    <xf numFmtId="2" fontId="14" fillId="0" borderId="0" xfId="0" applyNumberFormat="1" applyFont="1" applyFill="1" applyAlignment="1">
      <alignment horizontal="left"/>
    </xf>
    <xf numFmtId="2" fontId="8" fillId="0" borderId="0" xfId="0" applyNumberFormat="1" applyFont="1" applyBorder="1" applyAlignment="1">
      <alignment horizontal="left" vertical="top" wrapText="1"/>
    </xf>
    <xf numFmtId="2" fontId="5" fillId="0" borderId="0" xfId="7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2" fontId="6" fillId="0" borderId="0" xfId="0" applyNumberFormat="1" applyFont="1" applyFill="1" applyAlignment="1">
      <alignment horizontal="left"/>
    </xf>
    <xf numFmtId="2" fontId="5" fillId="0" borderId="0" xfId="0" applyNumberFormat="1" applyFont="1" applyBorder="1" applyAlignment="1">
      <alignment horizontal="left" vertical="top"/>
    </xf>
    <xf numFmtId="2" fontId="6" fillId="0" borderId="0" xfId="0" applyNumberFormat="1" applyFont="1" applyBorder="1" applyAlignment="1">
      <alignment horizontal="left" vertical="top" wrapText="1"/>
    </xf>
    <xf numFmtId="9" fontId="6" fillId="0" borderId="0" xfId="70" applyFont="1" applyBorder="1" applyAlignment="1">
      <alignment horizontal="left" vertical="top" wrapText="1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9" fontId="27" fillId="0" borderId="0" xfId="70" applyFont="1" applyFill="1" applyAlignment="1">
      <alignment horizontal="left"/>
    </xf>
    <xf numFmtId="2" fontId="6" fillId="0" borderId="0" xfId="0" applyNumberFormat="1" applyFont="1" applyBorder="1" applyAlignment="1">
      <alignment horizontal="left"/>
    </xf>
    <xf numFmtId="9" fontId="5" fillId="0" borderId="0" xfId="7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Border="1" applyAlignment="1">
      <alignment vertical="top" wrapText="1"/>
    </xf>
    <xf numFmtId="9" fontId="6" fillId="0" borderId="0" xfId="70" applyFont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9" fontId="12" fillId="0" borderId="0" xfId="7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" fontId="23" fillId="0" borderId="12" xfId="70" applyNumberFormat="1" applyFont="1" applyBorder="1" applyAlignment="1">
      <alignment horizontal="right"/>
    </xf>
    <xf numFmtId="0" fontId="29" fillId="0" borderId="0" xfId="0" applyFont="1" applyAlignment="1">
      <alignment horizontal="center"/>
    </xf>
    <xf numFmtId="1" fontId="4" fillId="33" borderId="2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4" fontId="6" fillId="0" borderId="10" xfId="0" applyNumberFormat="1" applyFont="1" applyBorder="1" applyAlignment="1">
      <alignment/>
    </xf>
    <xf numFmtId="185" fontId="6" fillId="0" borderId="10" xfId="0" applyNumberFormat="1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4" fillId="0" borderId="10" xfId="0" applyFont="1" applyBorder="1" applyAlignment="1">
      <alignment/>
    </xf>
    <xf numFmtId="2" fontId="14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0" fontId="6" fillId="32" borderId="26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9" fontId="5" fillId="0" borderId="0" xfId="70" applyFont="1" applyFill="1" applyBorder="1" applyAlignment="1">
      <alignment horizontal="right"/>
    </xf>
    <xf numFmtId="9" fontId="5" fillId="0" borderId="0" xfId="70" applyFont="1" applyFill="1" applyBorder="1" applyAlignment="1">
      <alignment/>
    </xf>
    <xf numFmtId="2" fontId="6" fillId="0" borderId="0" xfId="70" applyNumberFormat="1" applyFont="1" applyFill="1" applyAlignment="1">
      <alignment/>
    </xf>
    <xf numFmtId="2" fontId="0" fillId="0" borderId="1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9" fontId="37" fillId="0" borderId="12" xfId="70" applyFont="1" applyBorder="1" applyAlignment="1">
      <alignment horizontal="right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41" fillId="34" borderId="30" xfId="0" applyFont="1" applyFill="1" applyBorder="1" applyAlignment="1">
      <alignment vertical="center" wrapText="1"/>
    </xf>
    <xf numFmtId="0" fontId="41" fillId="34" borderId="31" xfId="0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vertical="center" wrapText="1"/>
    </xf>
    <xf numFmtId="0" fontId="41" fillId="0" borderId="29" xfId="0" applyFont="1" applyBorder="1" applyAlignment="1">
      <alignment horizontal="center" vertical="center" wrapText="1"/>
    </xf>
    <xf numFmtId="0" fontId="42" fillId="0" borderId="32" xfId="0" applyFont="1" applyBorder="1" applyAlignment="1">
      <alignment vertical="center" wrapText="1"/>
    </xf>
    <xf numFmtId="0" fontId="42" fillId="0" borderId="29" xfId="0" applyFont="1" applyBorder="1" applyAlignment="1">
      <alignment horizontal="center" vertical="center" wrapText="1"/>
    </xf>
    <xf numFmtId="0" fontId="41" fillId="33" borderId="32" xfId="0" applyFont="1" applyFill="1" applyBorder="1" applyAlignment="1">
      <alignment horizontal="right" vertical="center" wrapText="1"/>
    </xf>
    <xf numFmtId="0" fontId="41" fillId="33" borderId="2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04" fillId="0" borderId="32" xfId="0" applyFont="1" applyBorder="1" applyAlignment="1">
      <alignment horizontal="center" vertical="center" wrapText="1"/>
    </xf>
    <xf numFmtId="0" fontId="104" fillId="0" borderId="29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1" fontId="24" fillId="0" borderId="0" xfId="0" applyNumberFormat="1" applyFont="1" applyAlignment="1">
      <alignment/>
    </xf>
    <xf numFmtId="2" fontId="19" fillId="33" borderId="0" xfId="0" applyNumberFormat="1" applyFont="1" applyFill="1" applyBorder="1" applyAlignment="1">
      <alignment horizontal="center" vertical="center" wrapText="1"/>
    </xf>
    <xf numFmtId="9" fontId="6" fillId="35" borderId="0" xfId="70" applyFont="1" applyFill="1" applyBorder="1" applyAlignment="1">
      <alignment horizontal="center"/>
    </xf>
    <xf numFmtId="9" fontId="5" fillId="32" borderId="0" xfId="7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9" fontId="6" fillId="0" borderId="0" xfId="0" applyNumberFormat="1" applyFont="1" applyBorder="1" applyAlignment="1">
      <alignment/>
    </xf>
    <xf numFmtId="2" fontId="5" fillId="33" borderId="0" xfId="0" applyNumberFormat="1" applyFont="1" applyFill="1" applyBorder="1" applyAlignment="1">
      <alignment horizontal="center" vertical="center" wrapText="1"/>
    </xf>
    <xf numFmtId="9" fontId="6" fillId="36" borderId="0" xfId="70" applyFont="1" applyFill="1" applyBorder="1" applyAlignment="1">
      <alignment/>
    </xf>
    <xf numFmtId="9" fontId="5" fillId="36" borderId="0" xfId="70" applyFont="1" applyFill="1" applyBorder="1" applyAlignment="1">
      <alignment/>
    </xf>
    <xf numFmtId="2" fontId="5" fillId="33" borderId="0" xfId="0" applyNumberFormat="1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2" fontId="14" fillId="36" borderId="0" xfId="0" applyNumberFormat="1" applyFont="1" applyFill="1" applyBorder="1" applyAlignment="1">
      <alignment horizontal="center" vertical="center"/>
    </xf>
    <xf numFmtId="2" fontId="8" fillId="36" borderId="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2" fontId="5" fillId="32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33" borderId="37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/>
    </xf>
    <xf numFmtId="2" fontId="29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9" fontId="24" fillId="0" borderId="0" xfId="7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70" applyNumberFormat="1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2" fontId="14" fillId="0" borderId="0" xfId="70" applyNumberFormat="1" applyFont="1" applyAlignment="1">
      <alignment horizontal="center"/>
    </xf>
    <xf numFmtId="2" fontId="14" fillId="32" borderId="0" xfId="70" applyNumberFormat="1" applyFont="1" applyFill="1" applyAlignment="1">
      <alignment horizontal="center"/>
    </xf>
    <xf numFmtId="2" fontId="14" fillId="37" borderId="0" xfId="70" applyNumberFormat="1" applyFont="1" applyFill="1" applyAlignment="1">
      <alignment horizontal="center"/>
    </xf>
    <xf numFmtId="2" fontId="6" fillId="0" borderId="0" xfId="7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Fill="1" applyAlignment="1">
      <alignment horizontal="center"/>
    </xf>
    <xf numFmtId="2" fontId="8" fillId="0" borderId="0" xfId="0" applyNumberFormat="1" applyFont="1" applyBorder="1" applyAlignment="1">
      <alignment horizontal="center" vertical="top" wrapText="1"/>
    </xf>
    <xf numFmtId="2" fontId="5" fillId="0" borderId="0" xfId="7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wrapText="1"/>
    </xf>
    <xf numFmtId="9" fontId="6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9" fontId="6" fillId="0" borderId="0" xfId="70" applyFont="1" applyFill="1" applyBorder="1" applyAlignment="1">
      <alignment horizontal="center"/>
    </xf>
    <xf numFmtId="1" fontId="4" fillId="38" borderId="20" xfId="0" applyNumberFormat="1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horizontal="right" vertical="justify" wrapText="1"/>
    </xf>
    <xf numFmtId="1" fontId="10" fillId="0" borderId="11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9" fontId="10" fillId="0" borderId="22" xfId="70" applyFont="1" applyFill="1" applyBorder="1" applyAlignment="1">
      <alignment horizontal="center"/>
    </xf>
    <xf numFmtId="9" fontId="10" fillId="0" borderId="19" xfId="7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right"/>
    </xf>
    <xf numFmtId="1" fontId="23" fillId="0" borderId="12" xfId="0" applyNumberFormat="1" applyFont="1" applyFill="1" applyBorder="1" applyAlignment="1">
      <alignment horizontal="center"/>
    </xf>
    <xf numFmtId="0" fontId="23" fillId="0" borderId="12" xfId="70" applyNumberFormat="1" applyFont="1" applyFill="1" applyBorder="1" applyAlignment="1">
      <alignment horizontal="right"/>
    </xf>
    <xf numFmtId="9" fontId="23" fillId="0" borderId="12" xfId="70" applyFont="1" applyFill="1" applyBorder="1" applyAlignment="1">
      <alignment horizontal="right"/>
    </xf>
    <xf numFmtId="0" fontId="8" fillId="0" borderId="20" xfId="0" applyFont="1" applyFill="1" applyBorder="1" applyAlignment="1">
      <alignment horizontal="left"/>
    </xf>
    <xf numFmtId="0" fontId="8" fillId="0" borderId="20" xfId="70" applyNumberFormat="1" applyFont="1" applyFill="1" applyBorder="1" applyAlignment="1">
      <alignment/>
    </xf>
    <xf numFmtId="9" fontId="8" fillId="0" borderId="19" xfId="70" applyFont="1" applyFill="1" applyBorder="1" applyAlignment="1">
      <alignment/>
    </xf>
    <xf numFmtId="1" fontId="8" fillId="0" borderId="20" xfId="0" applyNumberFormat="1" applyFont="1" applyFill="1" applyBorder="1" applyAlignment="1">
      <alignment horizontal="right"/>
    </xf>
    <xf numFmtId="1" fontId="8" fillId="0" borderId="20" xfId="0" applyNumberFormat="1" applyFont="1" applyFill="1" applyBorder="1" applyAlignment="1">
      <alignment horizontal="center"/>
    </xf>
    <xf numFmtId="1" fontId="23" fillId="0" borderId="12" xfId="7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9" fontId="8" fillId="0" borderId="20" xfId="70" applyFont="1" applyFill="1" applyBorder="1" applyAlignment="1">
      <alignment horizontal="center" vertical="center"/>
    </xf>
    <xf numFmtId="0" fontId="4" fillId="39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9" fontId="4" fillId="0" borderId="0" xfId="70" applyFont="1" applyFill="1" applyBorder="1" applyAlignment="1">
      <alignment/>
    </xf>
    <xf numFmtId="0" fontId="5" fillId="32" borderId="21" xfId="0" applyFont="1" applyFill="1" applyBorder="1" applyAlignment="1">
      <alignment horizontal="center" wrapText="1"/>
    </xf>
    <xf numFmtId="2" fontId="14" fillId="0" borderId="10" xfId="70" applyNumberFormat="1" applyFont="1" applyBorder="1" applyAlignment="1">
      <alignment/>
    </xf>
    <xf numFmtId="2" fontId="14" fillId="0" borderId="10" xfId="70" applyNumberFormat="1" applyFont="1" applyBorder="1" applyAlignment="1">
      <alignment horizontal="center"/>
    </xf>
    <xf numFmtId="2" fontId="8" fillId="0" borderId="10" xfId="7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left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/>
    </xf>
    <xf numFmtId="2" fontId="1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9" fontId="7" fillId="0" borderId="0" xfId="70" applyFont="1" applyFill="1" applyAlignment="1">
      <alignment horizontal="center"/>
    </xf>
    <xf numFmtId="9" fontId="5" fillId="32" borderId="0" xfId="70" applyFont="1" applyFill="1" applyBorder="1" applyAlignment="1">
      <alignment horizontal="center" vertical="center"/>
    </xf>
    <xf numFmtId="9" fontId="14" fillId="36" borderId="0" xfId="7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5" fillId="38" borderId="10" xfId="0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9" fontId="14" fillId="0" borderId="0" xfId="7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5" fillId="40" borderId="38" xfId="0" applyFont="1" applyFill="1" applyBorder="1" applyAlignment="1">
      <alignment horizontal="left" vertical="center"/>
    </xf>
    <xf numFmtId="0" fontId="14" fillId="40" borderId="39" xfId="0" applyFont="1" applyFill="1" applyBorder="1" applyAlignment="1">
      <alignment horizontal="left" vertical="center"/>
    </xf>
    <xf numFmtId="0" fontId="14" fillId="40" borderId="31" xfId="0" applyFont="1" applyFill="1" applyBorder="1" applyAlignment="1">
      <alignment horizontal="left" vertical="center"/>
    </xf>
    <xf numFmtId="0" fontId="5" fillId="40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vertical="center"/>
    </xf>
    <xf numFmtId="0" fontId="14" fillId="4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/>
    </xf>
    <xf numFmtId="0" fontId="5" fillId="0" borderId="0" xfId="7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9" fontId="5" fillId="33" borderId="10" xfId="7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vertical="center"/>
    </xf>
    <xf numFmtId="1" fontId="10" fillId="32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8" fillId="32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/>
    </xf>
    <xf numFmtId="1" fontId="10" fillId="32" borderId="0" xfId="0" applyNumberFormat="1" applyFont="1" applyFill="1" applyBorder="1" applyAlignment="1">
      <alignment/>
    </xf>
    <xf numFmtId="9" fontId="4" fillId="32" borderId="0" xfId="7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9" fontId="4" fillId="38" borderId="18" xfId="70" applyFont="1" applyFill="1" applyBorder="1" applyAlignment="1">
      <alignment horizontal="center" vertical="center"/>
    </xf>
    <xf numFmtId="2" fontId="15" fillId="0" borderId="11" xfId="70" applyNumberFormat="1" applyFont="1" applyFill="1" applyBorder="1" applyAlignment="1">
      <alignment horizontal="center" vertical="center"/>
    </xf>
    <xf numFmtId="9" fontId="14" fillId="0" borderId="11" xfId="7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indent="1"/>
    </xf>
    <xf numFmtId="0" fontId="6" fillId="0" borderId="20" xfId="70" applyNumberFormat="1" applyFont="1" applyBorder="1" applyAlignment="1">
      <alignment/>
    </xf>
    <xf numFmtId="0" fontId="36" fillId="0" borderId="0" xfId="0" applyFont="1" applyBorder="1" applyAlignment="1">
      <alignment wrapText="1"/>
    </xf>
    <xf numFmtId="0" fontId="6" fillId="0" borderId="25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right"/>
    </xf>
    <xf numFmtId="1" fontId="13" fillId="33" borderId="10" xfId="70" applyNumberFormat="1" applyFont="1" applyFill="1" applyBorder="1" applyAlignment="1">
      <alignment horizontal="center" vertical="center"/>
    </xf>
    <xf numFmtId="9" fontId="6" fillId="0" borderId="0" xfId="70" applyFont="1" applyFill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2" fontId="12" fillId="39" borderId="0" xfId="0" applyNumberFormat="1" applyFont="1" applyFill="1" applyBorder="1" applyAlignment="1">
      <alignment horizontal="right"/>
    </xf>
    <xf numFmtId="0" fontId="4" fillId="0" borderId="42" xfId="0" applyFont="1" applyFill="1" applyBorder="1" applyAlignment="1">
      <alignment horizontal="center" wrapText="1"/>
    </xf>
    <xf numFmtId="1" fontId="10" fillId="32" borderId="43" xfId="0" applyNumberFormat="1" applyFont="1" applyFill="1" applyBorder="1" applyAlignment="1">
      <alignment horizontal="center"/>
    </xf>
    <xf numFmtId="9" fontId="4" fillId="0" borderId="44" xfId="70" applyFont="1" applyFill="1" applyBorder="1" applyAlignment="1">
      <alignment/>
    </xf>
    <xf numFmtId="9" fontId="23" fillId="0" borderId="18" xfId="70" applyFont="1" applyFill="1" applyBorder="1" applyAlignment="1">
      <alignment horizontal="right"/>
    </xf>
    <xf numFmtId="9" fontId="23" fillId="0" borderId="18" xfId="70" applyFont="1" applyBorder="1" applyAlignment="1">
      <alignment horizontal="right"/>
    </xf>
    <xf numFmtId="2" fontId="6" fillId="0" borderId="20" xfId="0" applyNumberFormat="1" applyFont="1" applyBorder="1" applyAlignment="1">
      <alignment horizontal="center" vertical="top" wrapText="1"/>
    </xf>
    <xf numFmtId="9" fontId="5" fillId="32" borderId="20" xfId="70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5" fillId="38" borderId="13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9" fontId="5" fillId="38" borderId="15" xfId="70" applyFont="1" applyFill="1" applyBorder="1" applyAlignment="1">
      <alignment horizontal="center"/>
    </xf>
    <xf numFmtId="2" fontId="5" fillId="32" borderId="20" xfId="0" applyNumberFormat="1" applyFont="1" applyFill="1" applyBorder="1" applyAlignment="1">
      <alignment horizontal="center"/>
    </xf>
    <xf numFmtId="9" fontId="5" fillId="38" borderId="14" xfId="70" applyFont="1" applyFill="1" applyBorder="1" applyAlignment="1">
      <alignment horizontal="center" vertical="center" wrapText="1"/>
    </xf>
    <xf numFmtId="2" fontId="5" fillId="32" borderId="17" xfId="0" applyNumberFormat="1" applyFont="1" applyFill="1" applyBorder="1" applyAlignment="1">
      <alignment horizontal="center"/>
    </xf>
    <xf numFmtId="9" fontId="5" fillId="0" borderId="19" xfId="70" applyNumberFormat="1" applyFont="1" applyBorder="1" applyAlignment="1">
      <alignment/>
    </xf>
    <xf numFmtId="0" fontId="14" fillId="0" borderId="16" xfId="0" applyFont="1" applyBorder="1" applyAlignment="1">
      <alignment horizontal="center" vertical="center"/>
    </xf>
    <xf numFmtId="0" fontId="5" fillId="38" borderId="13" xfId="0" applyFont="1" applyFill="1" applyBorder="1" applyAlignment="1">
      <alignment horizontal="center" wrapText="1"/>
    </xf>
    <xf numFmtId="0" fontId="5" fillId="38" borderId="14" xfId="0" applyFont="1" applyFill="1" applyBorder="1" applyAlignment="1">
      <alignment horizontal="center" wrapText="1"/>
    </xf>
    <xf numFmtId="9" fontId="5" fillId="38" borderId="14" xfId="70" applyFont="1" applyFill="1" applyBorder="1" applyAlignment="1">
      <alignment horizontal="center" wrapText="1"/>
    </xf>
    <xf numFmtId="0" fontId="5" fillId="38" borderId="15" xfId="0" applyFont="1" applyFill="1" applyBorder="1" applyAlignment="1">
      <alignment horizontal="center" wrapText="1"/>
    </xf>
    <xf numFmtId="2" fontId="16" fillId="0" borderId="20" xfId="60" applyNumberFormat="1" applyFont="1" applyFill="1" applyBorder="1" applyAlignment="1">
      <alignment horizontal="center"/>
      <protection/>
    </xf>
    <xf numFmtId="2" fontId="5" fillId="0" borderId="20" xfId="0" applyNumberFormat="1" applyFont="1" applyFill="1" applyBorder="1" applyAlignment="1">
      <alignment horizontal="center" vertical="top" wrapText="1"/>
    </xf>
    <xf numFmtId="9" fontId="5" fillId="0" borderId="20" xfId="70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/>
    </xf>
    <xf numFmtId="0" fontId="27" fillId="39" borderId="16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/>
    </xf>
    <xf numFmtId="9" fontId="6" fillId="0" borderId="19" xfId="70" applyFont="1" applyBorder="1" applyAlignment="1" quotePrefix="1">
      <alignment horizontal="right"/>
    </xf>
    <xf numFmtId="2" fontId="14" fillId="0" borderId="11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left" vertical="top" wrapText="1"/>
    </xf>
    <xf numFmtId="2" fontId="15" fillId="0" borderId="10" xfId="70" applyNumberFormat="1" applyFont="1" applyFill="1" applyBorder="1" applyAlignment="1">
      <alignment horizontal="center" vertical="center"/>
    </xf>
    <xf numFmtId="9" fontId="14" fillId="0" borderId="10" xfId="70" applyFont="1" applyFill="1" applyBorder="1" applyAlignment="1">
      <alignment horizontal="center" vertical="center"/>
    </xf>
    <xf numFmtId="2" fontId="14" fillId="0" borderId="0" xfId="70" applyNumberFormat="1" applyFont="1" applyBorder="1" applyAlignment="1">
      <alignment/>
    </xf>
    <xf numFmtId="2" fontId="14" fillId="0" borderId="0" xfId="70" applyNumberFormat="1" applyFont="1" applyBorder="1" applyAlignment="1">
      <alignment horizontal="center"/>
    </xf>
    <xf numFmtId="191" fontId="14" fillId="32" borderId="0" xfId="70" applyNumberFormat="1" applyFont="1" applyFill="1" applyBorder="1" applyAlignment="1">
      <alignment horizontal="center"/>
    </xf>
    <xf numFmtId="2" fontId="14" fillId="32" borderId="0" xfId="70" applyNumberFormat="1" applyFont="1" applyFill="1" applyBorder="1" applyAlignment="1">
      <alignment/>
    </xf>
    <xf numFmtId="2" fontId="14" fillId="32" borderId="0" xfId="7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0" fontId="5" fillId="41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0" fontId="16" fillId="36" borderId="0" xfId="61" applyFont="1" applyFill="1" applyBorder="1" applyAlignment="1">
      <alignment horizontal="center" vertical="center"/>
      <protection/>
    </xf>
    <xf numFmtId="2" fontId="4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/>
    </xf>
    <xf numFmtId="0" fontId="14" fillId="0" borderId="0" xfId="0" applyFont="1" applyBorder="1" applyAlignment="1">
      <alignment/>
    </xf>
    <xf numFmtId="2" fontId="6" fillId="0" borderId="25" xfId="0" applyNumberFormat="1" applyFont="1" applyFill="1" applyBorder="1" applyAlignment="1">
      <alignment/>
    </xf>
    <xf numFmtId="2" fontId="5" fillId="0" borderId="25" xfId="0" applyNumberFormat="1" applyFont="1" applyBorder="1" applyAlignment="1">
      <alignment/>
    </xf>
    <xf numFmtId="1" fontId="14" fillId="0" borderId="10" xfId="70" applyNumberFormat="1" applyFont="1" applyBorder="1" applyAlignment="1">
      <alignment horizontal="center"/>
    </xf>
    <xf numFmtId="1" fontId="8" fillId="0" borderId="10" xfId="7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2" fontId="8" fillId="0" borderId="10" xfId="70" applyNumberFormat="1" applyFont="1" applyBorder="1" applyAlignment="1">
      <alignment horizontal="right" vertical="center" wrapText="1"/>
    </xf>
    <xf numFmtId="2" fontId="14" fillId="0" borderId="0" xfId="70" applyNumberFormat="1" applyFont="1" applyAlignment="1">
      <alignment vertical="center"/>
    </xf>
    <xf numFmtId="2" fontId="8" fillId="0" borderId="10" xfId="70" applyNumberFormat="1" applyFont="1" applyBorder="1" applyAlignment="1">
      <alignment horizontal="center" vertical="center"/>
    </xf>
    <xf numFmtId="2" fontId="14" fillId="0" borderId="10" xfId="7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41" borderId="0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/>
    </xf>
    <xf numFmtId="0" fontId="16" fillId="0" borderId="45" xfId="0" applyFont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top" wrapText="1"/>
    </xf>
    <xf numFmtId="0" fontId="5" fillId="0" borderId="10" xfId="70" applyNumberFormat="1" applyFont="1" applyBorder="1" applyAlignment="1">
      <alignment horizontal="center"/>
    </xf>
    <xf numFmtId="9" fontId="5" fillId="0" borderId="18" xfId="70" applyFont="1" applyBorder="1" applyAlignment="1">
      <alignment horizontal="center"/>
    </xf>
    <xf numFmtId="0" fontId="5" fillId="0" borderId="20" xfId="70" applyNumberFormat="1" applyFont="1" applyBorder="1" applyAlignment="1">
      <alignment horizontal="center"/>
    </xf>
    <xf numFmtId="9" fontId="5" fillId="0" borderId="19" xfId="70" applyFont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9" fontId="6" fillId="39" borderId="0" xfId="70" applyFont="1" applyFill="1" applyAlignment="1">
      <alignment/>
    </xf>
    <xf numFmtId="0" fontId="6" fillId="39" borderId="0" xfId="0" applyFont="1" applyFill="1" applyBorder="1" applyAlignment="1">
      <alignment horizontal="center" vertical="top" wrapText="1"/>
    </xf>
    <xf numFmtId="2" fontId="6" fillId="39" borderId="0" xfId="0" applyNumberFormat="1" applyFont="1" applyFill="1" applyAlignment="1">
      <alignment/>
    </xf>
    <xf numFmtId="2" fontId="6" fillId="39" borderId="0" xfId="0" applyNumberFormat="1" applyFont="1" applyFill="1" applyAlignment="1">
      <alignment horizontal="center"/>
    </xf>
    <xf numFmtId="0" fontId="6" fillId="39" borderId="0" xfId="0" applyFont="1" applyFill="1" applyAlignment="1">
      <alignment/>
    </xf>
    <xf numFmtId="0" fontId="6" fillId="39" borderId="37" xfId="0" applyFont="1" applyFill="1" applyBorder="1" applyAlignment="1">
      <alignment horizontal="left" vertical="top" wrapText="1"/>
    </xf>
    <xf numFmtId="0" fontId="6" fillId="39" borderId="37" xfId="0" applyFont="1" applyFill="1" applyBorder="1" applyAlignment="1">
      <alignment horizontal="left"/>
    </xf>
    <xf numFmtId="2" fontId="6" fillId="39" borderId="0" xfId="0" applyNumberFormat="1" applyFont="1" applyFill="1" applyBorder="1" applyAlignment="1">
      <alignment horizontal="center" vertical="top" wrapText="1"/>
    </xf>
    <xf numFmtId="0" fontId="6" fillId="39" borderId="10" xfId="0" applyFont="1" applyFill="1" applyBorder="1" applyAlignment="1">
      <alignment horizontal="left" vertical="center"/>
    </xf>
    <xf numFmtId="0" fontId="6" fillId="39" borderId="0" xfId="0" applyFont="1" applyFill="1" applyBorder="1" applyAlignment="1">
      <alignment horizontal="right"/>
    </xf>
    <xf numFmtId="0" fontId="6" fillId="39" borderId="0" xfId="0" applyFont="1" applyFill="1" applyBorder="1" applyAlignment="1">
      <alignment/>
    </xf>
    <xf numFmtId="2" fontId="5" fillId="39" borderId="19" xfId="0" applyNumberFormat="1" applyFont="1" applyFill="1" applyBorder="1" applyAlignment="1">
      <alignment horizontal="right"/>
    </xf>
    <xf numFmtId="0" fontId="6" fillId="39" borderId="10" xfId="0" applyFont="1" applyFill="1" applyBorder="1" applyAlignment="1" quotePrefix="1">
      <alignment horizontal="center" vertical="top" wrapText="1"/>
    </xf>
    <xf numFmtId="0" fontId="44" fillId="39" borderId="18" xfId="0" applyFont="1" applyFill="1" applyBorder="1" applyAlignment="1">
      <alignment/>
    </xf>
    <xf numFmtId="0" fontId="31" fillId="39" borderId="10" xfId="0" applyFont="1" applyFill="1" applyBorder="1" applyAlignment="1">
      <alignment/>
    </xf>
    <xf numFmtId="2" fontId="8" fillId="39" borderId="19" xfId="0" applyNumberFormat="1" applyFont="1" applyFill="1" applyBorder="1" applyAlignment="1">
      <alignment horizontal="right"/>
    </xf>
    <xf numFmtId="0" fontId="5" fillId="39" borderId="0" xfId="0" applyFont="1" applyFill="1" applyAlignment="1">
      <alignment horizontal="center"/>
    </xf>
    <xf numFmtId="0" fontId="14" fillId="39" borderId="0" xfId="0" applyFont="1" applyFill="1" applyAlignment="1">
      <alignment/>
    </xf>
    <xf numFmtId="2" fontId="14" fillId="39" borderId="0" xfId="0" applyNumberFormat="1" applyFont="1" applyFill="1" applyAlignment="1">
      <alignment/>
    </xf>
    <xf numFmtId="0" fontId="14" fillId="39" borderId="0" xfId="0" applyFont="1" applyFill="1" applyAlignment="1">
      <alignment horizontal="center"/>
    </xf>
    <xf numFmtId="9" fontId="14" fillId="39" borderId="0" xfId="70" applyFont="1" applyFill="1" applyAlignment="1">
      <alignment/>
    </xf>
    <xf numFmtId="2" fontId="14" fillId="39" borderId="0" xfId="0" applyNumberFormat="1" applyFont="1" applyFill="1" applyAlignment="1">
      <alignment horizontal="center"/>
    </xf>
    <xf numFmtId="0" fontId="6" fillId="39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2" fontId="6" fillId="39" borderId="0" xfId="0" applyNumberFormat="1" applyFont="1" applyFill="1" applyBorder="1" applyAlignment="1">
      <alignment/>
    </xf>
    <xf numFmtId="2" fontId="6" fillId="38" borderId="0" xfId="0" applyNumberFormat="1" applyFont="1" applyFill="1" applyAlignment="1">
      <alignment/>
    </xf>
    <xf numFmtId="2" fontId="6" fillId="38" borderId="0" xfId="0" applyNumberFormat="1" applyFont="1" applyFill="1" applyAlignment="1">
      <alignment horizontal="center"/>
    </xf>
    <xf numFmtId="0" fontId="5" fillId="38" borderId="16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9" fontId="6" fillId="39" borderId="0" xfId="70" applyFont="1" applyFill="1" applyAlignment="1">
      <alignment horizontal="left"/>
    </xf>
    <xf numFmtId="0" fontId="6" fillId="39" borderId="0" xfId="0" applyFont="1" applyFill="1" applyAlignment="1">
      <alignment horizontal="left"/>
    </xf>
    <xf numFmtId="2" fontId="6" fillId="39" borderId="0" xfId="0" applyNumberFormat="1" applyFont="1" applyFill="1" applyAlignment="1">
      <alignment horizontal="left"/>
    </xf>
    <xf numFmtId="0" fontId="5" fillId="38" borderId="18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/>
    </xf>
    <xf numFmtId="9" fontId="4" fillId="32" borderId="18" xfId="7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 wrapText="1"/>
    </xf>
    <xf numFmtId="1" fontId="16" fillId="36" borderId="0" xfId="61" applyNumberFormat="1" applyFont="1" applyFill="1" applyBorder="1" applyAlignment="1">
      <alignment horizontal="center" vertical="center"/>
      <protection/>
    </xf>
    <xf numFmtId="1" fontId="22" fillId="36" borderId="0" xfId="0" applyNumberFormat="1" applyFont="1" applyFill="1" applyBorder="1" applyAlignment="1">
      <alignment horizontal="center"/>
    </xf>
    <xf numFmtId="10" fontId="6" fillId="0" borderId="0" xfId="70" applyNumberFormat="1" applyFont="1" applyFill="1" applyAlignment="1">
      <alignment/>
    </xf>
    <xf numFmtId="184" fontId="6" fillId="0" borderId="0" xfId="0" applyNumberFormat="1" applyFont="1" applyAlignment="1">
      <alignment horizontal="center"/>
    </xf>
    <xf numFmtId="0" fontId="6" fillId="39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1" fontId="10" fillId="0" borderId="20" xfId="0" applyNumberFormat="1" applyFont="1" applyFill="1" applyBorder="1" applyAlignment="1">
      <alignment/>
    </xf>
    <xf numFmtId="1" fontId="10" fillId="32" borderId="20" xfId="0" applyNumberFormat="1" applyFont="1" applyFill="1" applyBorder="1" applyAlignment="1">
      <alignment/>
    </xf>
    <xf numFmtId="0" fontId="10" fillId="32" borderId="11" xfId="0" applyFont="1" applyFill="1" applyBorder="1" applyAlignment="1">
      <alignment/>
    </xf>
    <xf numFmtId="1" fontId="5" fillId="42" borderId="0" xfId="0" applyNumberFormat="1" applyFont="1" applyFill="1" applyBorder="1" applyAlignment="1">
      <alignment horizontal="center"/>
    </xf>
    <xf numFmtId="9" fontId="6" fillId="0" borderId="18" xfId="70" applyFont="1" applyFill="1" applyBorder="1" applyAlignment="1">
      <alignment horizontal="right" wrapText="1"/>
    </xf>
    <xf numFmtId="9" fontId="5" fillId="0" borderId="19" xfId="70" applyFont="1" applyFill="1" applyBorder="1" applyAlignment="1">
      <alignment horizontal="right" wrapText="1"/>
    </xf>
    <xf numFmtId="9" fontId="6" fillId="0" borderId="18" xfId="70" applyFont="1" applyBorder="1" applyAlignment="1">
      <alignment horizontal="center" vertical="center"/>
    </xf>
    <xf numFmtId="9" fontId="6" fillId="0" borderId="18" xfId="70" applyNumberFormat="1" applyFont="1" applyBorder="1" applyAlignment="1">
      <alignment horizontal="center" vertical="center"/>
    </xf>
    <xf numFmtId="9" fontId="5" fillId="0" borderId="19" xfId="70" applyFont="1" applyBorder="1" applyAlignment="1">
      <alignment horizontal="center" vertical="center"/>
    </xf>
    <xf numFmtId="2" fontId="28" fillId="0" borderId="17" xfId="67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left"/>
    </xf>
    <xf numFmtId="2" fontId="5" fillId="0" borderId="17" xfId="0" applyNumberFormat="1" applyFont="1" applyFill="1" applyBorder="1" applyAlignment="1">
      <alignment horizontal="center"/>
    </xf>
    <xf numFmtId="9" fontId="5" fillId="32" borderId="20" xfId="70" applyFont="1" applyFill="1" applyBorder="1" applyAlignment="1">
      <alignment horizontal="center"/>
    </xf>
    <xf numFmtId="9" fontId="5" fillId="0" borderId="20" xfId="70" applyFont="1" applyFill="1" applyBorder="1" applyAlignment="1">
      <alignment horizontal="center"/>
    </xf>
    <xf numFmtId="2" fontId="31" fillId="0" borderId="10" xfId="59" applyNumberFormat="1" applyFont="1" applyBorder="1">
      <alignment/>
      <protection/>
    </xf>
    <xf numFmtId="9" fontId="6" fillId="39" borderId="0" xfId="70" applyFont="1" applyFill="1" applyBorder="1" applyAlignment="1">
      <alignment horizontal="right" vertical="top" wrapText="1"/>
    </xf>
    <xf numFmtId="9" fontId="6" fillId="39" borderId="0" xfId="70" applyFont="1" applyFill="1" applyBorder="1" applyAlignment="1">
      <alignment horizontal="right"/>
    </xf>
    <xf numFmtId="9" fontId="0" fillId="39" borderId="0" xfId="70" applyFont="1" applyFill="1" applyAlignment="1">
      <alignment/>
    </xf>
    <xf numFmtId="0" fontId="0" fillId="39" borderId="0" xfId="0" applyFont="1" applyFill="1" applyAlignment="1">
      <alignment/>
    </xf>
    <xf numFmtId="2" fontId="0" fillId="39" borderId="0" xfId="0" applyNumberFormat="1" applyFont="1" applyFill="1" applyAlignment="1">
      <alignment/>
    </xf>
    <xf numFmtId="2" fontId="0" fillId="39" borderId="0" xfId="0" applyNumberFormat="1" applyFont="1" applyFill="1" applyAlignment="1">
      <alignment horizontal="center"/>
    </xf>
    <xf numFmtId="9" fontId="14" fillId="0" borderId="18" xfId="70" applyFont="1" applyFill="1" applyBorder="1" applyAlignment="1">
      <alignment vertical="center"/>
    </xf>
    <xf numFmtId="0" fontId="14" fillId="43" borderId="10" xfId="0" applyFont="1" applyFill="1" applyBorder="1" applyAlignment="1">
      <alignment vertical="center"/>
    </xf>
    <xf numFmtId="0" fontId="8" fillId="43" borderId="10" xfId="0" applyFont="1" applyFill="1" applyBorder="1" applyAlignment="1">
      <alignment vertical="center"/>
    </xf>
    <xf numFmtId="2" fontId="5" fillId="0" borderId="0" xfId="7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9" fontId="5" fillId="0" borderId="0" xfId="70" applyFont="1" applyBorder="1" applyAlignment="1">
      <alignment horizontal="center" vertical="top" wrapText="1"/>
    </xf>
    <xf numFmtId="9" fontId="6" fillId="36" borderId="0" xfId="7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28" fillId="0" borderId="10" xfId="67" applyNumberFormat="1" applyFont="1" applyBorder="1" applyAlignment="1">
      <alignment horizontal="center"/>
      <protection/>
    </xf>
    <xf numFmtId="2" fontId="28" fillId="0" borderId="0" xfId="67" applyNumberFormat="1" applyFont="1" applyFill="1" applyBorder="1" applyAlignment="1">
      <alignment horizontal="right"/>
      <protection/>
    </xf>
    <xf numFmtId="2" fontId="28" fillId="0" borderId="0" xfId="67" applyNumberFormat="1" applyFont="1" applyBorder="1" applyAlignment="1">
      <alignment horizontal="center"/>
      <protection/>
    </xf>
    <xf numFmtId="2" fontId="28" fillId="0" borderId="0" xfId="67" applyNumberFormat="1" applyFont="1" applyBorder="1">
      <alignment/>
      <protection/>
    </xf>
    <xf numFmtId="2" fontId="28" fillId="0" borderId="0" xfId="67" applyNumberFormat="1" applyFont="1" applyFill="1" applyBorder="1">
      <alignment/>
      <protection/>
    </xf>
    <xf numFmtId="2" fontId="28" fillId="0" borderId="0" xfId="67" applyNumberFormat="1" applyFont="1" applyBorder="1" applyAlignment="1">
      <alignment horizontal="left"/>
      <protection/>
    </xf>
    <xf numFmtId="9" fontId="14" fillId="0" borderId="18" xfId="7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1" fontId="31" fillId="0" borderId="10" xfId="67" applyNumberFormat="1" applyFont="1" applyBorder="1" applyAlignment="1">
      <alignment horizontal="center"/>
      <protection/>
    </xf>
    <xf numFmtId="2" fontId="31" fillId="0" borderId="10" xfId="59" applyNumberFormat="1" applyFont="1" applyBorder="1">
      <alignment/>
      <protection/>
    </xf>
    <xf numFmtId="2" fontId="31" fillId="0" borderId="10" xfId="59" applyNumberFormat="1" applyFont="1" applyBorder="1" applyAlignment="1">
      <alignment horizontal="center" vertical="center"/>
      <protection/>
    </xf>
    <xf numFmtId="2" fontId="28" fillId="0" borderId="10" xfId="67" applyNumberFormat="1" applyFont="1" applyBorder="1">
      <alignment/>
      <protection/>
    </xf>
    <xf numFmtId="2" fontId="28" fillId="0" borderId="10" xfId="67" applyNumberFormat="1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wrapText="1"/>
    </xf>
    <xf numFmtId="9" fontId="6" fillId="0" borderId="0" xfId="70" applyFont="1" applyAlignment="1">
      <alignment horizontal="center"/>
    </xf>
    <xf numFmtId="0" fontId="6" fillId="38" borderId="0" xfId="0" applyFont="1" applyFill="1" applyAlignment="1">
      <alignment/>
    </xf>
    <xf numFmtId="2" fontId="5" fillId="0" borderId="20" xfId="70" applyNumberFormat="1" applyFont="1" applyBorder="1" applyAlignment="1">
      <alignment horizontal="center" vertical="center"/>
    </xf>
    <xf numFmtId="0" fontId="31" fillId="0" borderId="0" xfId="59" applyFont="1" applyBorder="1" applyAlignment="1">
      <alignment horizontal="center"/>
      <protection/>
    </xf>
    <xf numFmtId="0" fontId="31" fillId="0" borderId="0" xfId="59" applyFont="1" applyBorder="1">
      <alignment/>
      <protection/>
    </xf>
    <xf numFmtId="0" fontId="0" fillId="0" borderId="45" xfId="0" applyFont="1" applyFill="1" applyBorder="1" applyAlignment="1">
      <alignment horizontal="center" vertical="center"/>
    </xf>
    <xf numFmtId="9" fontId="105" fillId="0" borderId="0" xfId="70" applyFont="1" applyFill="1" applyBorder="1" applyAlignment="1">
      <alignment/>
    </xf>
    <xf numFmtId="2" fontId="105" fillId="0" borderId="0" xfId="0" applyNumberFormat="1" applyFont="1" applyFill="1" applyAlignment="1">
      <alignment horizontal="center"/>
    </xf>
    <xf numFmtId="2" fontId="105" fillId="0" borderId="0" xfId="0" applyNumberFormat="1" applyFont="1" applyFill="1" applyAlignment="1">
      <alignment/>
    </xf>
    <xf numFmtId="0" fontId="105" fillId="0" borderId="0" xfId="0" applyFont="1" applyAlignment="1">
      <alignment/>
    </xf>
    <xf numFmtId="2" fontId="106" fillId="0" borderId="0" xfId="0" applyNumberFormat="1" applyFont="1" applyFill="1" applyAlignment="1">
      <alignment horizontal="center"/>
    </xf>
    <xf numFmtId="9" fontId="106" fillId="0" borderId="0" xfId="70" applyFont="1" applyFill="1" applyAlignment="1">
      <alignment horizontal="center"/>
    </xf>
    <xf numFmtId="2" fontId="105" fillId="0" borderId="0" xfId="0" applyNumberFormat="1" applyFont="1" applyAlignment="1">
      <alignment horizontal="center"/>
    </xf>
    <xf numFmtId="2" fontId="105" fillId="0" borderId="0" xfId="0" applyNumberFormat="1" applyFont="1" applyAlignment="1">
      <alignment/>
    </xf>
    <xf numFmtId="0" fontId="0" fillId="0" borderId="0" xfId="0" applyFont="1" applyFill="1" applyBorder="1" applyAlignment="1" quotePrefix="1">
      <alignment horizontal="center" vertical="center"/>
    </xf>
    <xf numFmtId="9" fontId="22" fillId="0" borderId="18" xfId="70" applyFont="1" applyBorder="1" applyAlignment="1">
      <alignment horizontal="right"/>
    </xf>
    <xf numFmtId="1" fontId="22" fillId="0" borderId="12" xfId="70" applyNumberFormat="1" applyFont="1" applyBorder="1" applyAlignment="1">
      <alignment horizontal="right"/>
    </xf>
    <xf numFmtId="1" fontId="0" fillId="0" borderId="10" xfId="61" applyNumberFormat="1" applyFont="1" applyBorder="1" applyAlignment="1">
      <alignment vertical="top" wrapText="1"/>
      <protection/>
    </xf>
    <xf numFmtId="1" fontId="0" fillId="0" borderId="10" xfId="61" applyNumberFormat="1" applyFont="1" applyBorder="1" applyAlignment="1">
      <alignment/>
      <protection/>
    </xf>
    <xf numFmtId="1" fontId="0" fillId="0" borderId="10" xfId="61" applyNumberFormat="1" applyFill="1" applyBorder="1" applyAlignment="1">
      <alignment/>
      <protection/>
    </xf>
    <xf numFmtId="1" fontId="0" fillId="0" borderId="45" xfId="61" applyNumberFormat="1" applyFont="1" applyBorder="1" applyAlignment="1">
      <alignment vertical="center" wrapText="1"/>
      <protection/>
    </xf>
    <xf numFmtId="0" fontId="0" fillId="0" borderId="10" xfId="61" applyFont="1" applyFill="1" applyBorder="1" applyAlignment="1">
      <alignment horizontal="center" wrapText="1"/>
      <protection/>
    </xf>
    <xf numFmtId="0" fontId="0" fillId="0" borderId="10" xfId="61" applyFont="1" applyBorder="1" applyAlignment="1">
      <alignment horizontal="center" vertical="top" wrapText="1"/>
      <protection/>
    </xf>
    <xf numFmtId="0" fontId="0" fillId="39" borderId="10" xfId="61" applyFont="1" applyFill="1" applyBorder="1" applyAlignment="1">
      <alignment horizontal="center" vertical="center"/>
      <protection/>
    </xf>
    <xf numFmtId="2" fontId="8" fillId="0" borderId="0" xfId="70" applyNumberFormat="1" applyFont="1" applyAlignment="1">
      <alignment/>
    </xf>
    <xf numFmtId="0" fontId="0" fillId="0" borderId="10" xfId="61" applyBorder="1" applyAlignment="1">
      <alignment horizontal="center" vertical="center"/>
      <protection/>
    </xf>
    <xf numFmtId="0" fontId="16" fillId="0" borderId="10" xfId="61" applyFont="1" applyFill="1" applyBorder="1" applyAlignment="1">
      <alignment horizontal="center"/>
      <protection/>
    </xf>
    <xf numFmtId="0" fontId="16" fillId="0" borderId="10" xfId="61" applyFont="1" applyBorder="1" applyAlignment="1">
      <alignment horizontal="center" vertical="center"/>
      <protection/>
    </xf>
    <xf numFmtId="0" fontId="0" fillId="0" borderId="10" xfId="61" applyFill="1" applyBorder="1" applyAlignment="1">
      <alignment horizontal="center"/>
      <protection/>
    </xf>
    <xf numFmtId="0" fontId="0" fillId="0" borderId="10" xfId="61" applyFont="1" applyFill="1" applyBorder="1" applyAlignment="1">
      <alignment horizontal="center"/>
      <protection/>
    </xf>
    <xf numFmtId="1" fontId="8" fillId="33" borderId="14" xfId="0" applyNumberFormat="1" applyFont="1" applyFill="1" applyBorder="1" applyAlignment="1">
      <alignment horizontal="center" wrapText="1"/>
    </xf>
    <xf numFmtId="2" fontId="14" fillId="42" borderId="0" xfId="70" applyNumberFormat="1" applyFont="1" applyFill="1" applyAlignment="1">
      <alignment/>
    </xf>
    <xf numFmtId="2" fontId="14" fillId="42" borderId="10" xfId="70" applyNumberFormat="1" applyFont="1" applyFill="1" applyBorder="1" applyAlignment="1">
      <alignment horizontal="center"/>
    </xf>
    <xf numFmtId="2" fontId="8" fillId="42" borderId="10" xfId="70" applyNumberFormat="1" applyFont="1" applyFill="1" applyBorder="1" applyAlignment="1">
      <alignment horizontal="center"/>
    </xf>
    <xf numFmtId="0" fontId="6" fillId="42" borderId="0" xfId="0" applyFont="1" applyFill="1" applyAlignment="1">
      <alignment/>
    </xf>
    <xf numFmtId="0" fontId="6" fillId="42" borderId="10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6" fillId="42" borderId="0" xfId="0" applyFont="1" applyFill="1" applyBorder="1" applyAlignment="1">
      <alignment/>
    </xf>
    <xf numFmtId="2" fontId="14" fillId="42" borderId="10" xfId="70" applyNumberFormat="1" applyFont="1" applyFill="1" applyBorder="1" applyAlignment="1">
      <alignment horizontal="center" vertical="center"/>
    </xf>
    <xf numFmtId="2" fontId="29" fillId="39" borderId="0" xfId="0" applyNumberFormat="1" applyFont="1" applyFill="1" applyAlignment="1">
      <alignment/>
    </xf>
    <xf numFmtId="0" fontId="29" fillId="39" borderId="0" xfId="0" applyFont="1" applyFill="1" applyAlignment="1">
      <alignment horizontal="center"/>
    </xf>
    <xf numFmtId="2" fontId="18" fillId="39" borderId="0" xfId="0" applyNumberFormat="1" applyFont="1" applyFill="1" applyAlignment="1">
      <alignment horizontal="left"/>
    </xf>
    <xf numFmtId="2" fontId="9" fillId="39" borderId="0" xfId="0" applyNumberFormat="1" applyFont="1" applyFill="1" applyAlignment="1">
      <alignment/>
    </xf>
    <xf numFmtId="2" fontId="7" fillId="39" borderId="0" xfId="0" applyNumberFormat="1" applyFont="1" applyFill="1" applyAlignment="1">
      <alignment/>
    </xf>
    <xf numFmtId="2" fontId="7" fillId="39" borderId="0" xfId="0" applyNumberFormat="1" applyFont="1" applyFill="1" applyAlignment="1">
      <alignment horizontal="center" vertical="center"/>
    </xf>
    <xf numFmtId="1" fontId="6" fillId="39" borderId="0" xfId="0" applyNumberFormat="1" applyFont="1" applyFill="1" applyAlignment="1">
      <alignment/>
    </xf>
    <xf numFmtId="1" fontId="24" fillId="39" borderId="0" xfId="0" applyNumberFormat="1" applyFont="1" applyFill="1" applyAlignment="1">
      <alignment/>
    </xf>
    <xf numFmtId="0" fontId="24" fillId="39" borderId="0" xfId="0" applyFont="1" applyFill="1" applyAlignment="1">
      <alignment/>
    </xf>
    <xf numFmtId="9" fontId="24" fillId="39" borderId="0" xfId="70" applyFont="1" applyFill="1" applyAlignment="1">
      <alignment/>
    </xf>
    <xf numFmtId="2" fontId="5" fillId="39" borderId="0" xfId="0" applyNumberFormat="1" applyFont="1" applyFill="1" applyAlignment="1">
      <alignment/>
    </xf>
    <xf numFmtId="2" fontId="6" fillId="39" borderId="0" xfId="70" applyNumberFormat="1" applyFont="1" applyFill="1" applyAlignment="1">
      <alignment/>
    </xf>
    <xf numFmtId="2" fontId="14" fillId="39" borderId="0" xfId="70" applyNumberFormat="1" applyFont="1" applyFill="1" applyAlignment="1">
      <alignment/>
    </xf>
    <xf numFmtId="2" fontId="8" fillId="39" borderId="0" xfId="70" applyNumberFormat="1" applyFont="1" applyFill="1" applyAlignment="1">
      <alignment/>
    </xf>
    <xf numFmtId="2" fontId="8" fillId="39" borderId="0" xfId="0" applyNumberFormat="1" applyFont="1" applyFill="1" applyAlignment="1">
      <alignment horizontal="left"/>
    </xf>
    <xf numFmtId="2" fontId="14" fillId="39" borderId="0" xfId="0" applyNumberFormat="1" applyFont="1" applyFill="1" applyAlignment="1">
      <alignment horizontal="left"/>
    </xf>
    <xf numFmtId="2" fontId="8" fillId="39" borderId="0" xfId="0" applyNumberFormat="1" applyFont="1" applyFill="1" applyBorder="1" applyAlignment="1">
      <alignment horizontal="left" vertical="top" wrapText="1"/>
    </xf>
    <xf numFmtId="2" fontId="5" fillId="39" borderId="0" xfId="70" applyNumberFormat="1" applyFont="1" applyFill="1" applyBorder="1" applyAlignment="1">
      <alignment horizontal="left" vertical="center"/>
    </xf>
    <xf numFmtId="2" fontId="5" fillId="39" borderId="15" xfId="0" applyNumberFormat="1" applyFont="1" applyFill="1" applyBorder="1" applyAlignment="1">
      <alignment horizontal="center" vertical="center" wrapText="1"/>
    </xf>
    <xf numFmtId="9" fontId="6" fillId="39" borderId="18" xfId="70" applyFont="1" applyFill="1" applyBorder="1" applyAlignment="1">
      <alignment horizontal="center"/>
    </xf>
    <xf numFmtId="9" fontId="6" fillId="39" borderId="22" xfId="70" applyFont="1" applyFill="1" applyBorder="1" applyAlignment="1">
      <alignment horizontal="center"/>
    </xf>
    <xf numFmtId="2" fontId="6" fillId="39" borderId="0" xfId="0" applyNumberFormat="1" applyFont="1" applyFill="1" applyAlignment="1">
      <alignment wrapText="1"/>
    </xf>
    <xf numFmtId="2" fontId="6" fillId="39" borderId="0" xfId="0" applyNumberFormat="1" applyFont="1" applyFill="1" applyBorder="1" applyAlignment="1">
      <alignment vertical="center"/>
    </xf>
    <xf numFmtId="2" fontId="5" fillId="39" borderId="0" xfId="70" applyNumberFormat="1" applyFont="1" applyFill="1" applyBorder="1" applyAlignment="1">
      <alignment vertical="center"/>
    </xf>
    <xf numFmtId="9" fontId="6" fillId="39" borderId="18" xfId="70" applyFont="1" applyFill="1" applyBorder="1" applyAlignment="1">
      <alignment/>
    </xf>
    <xf numFmtId="9" fontId="5" fillId="39" borderId="0" xfId="70" applyFont="1" applyFill="1" applyBorder="1" applyAlignment="1">
      <alignment/>
    </xf>
    <xf numFmtId="0" fontId="24" fillId="39" borderId="0" xfId="0" applyFont="1" applyFill="1" applyAlignment="1">
      <alignment horizontal="left"/>
    </xf>
    <xf numFmtId="2" fontId="5" fillId="39" borderId="0" xfId="0" applyNumberFormat="1" applyFont="1" applyFill="1" applyBorder="1" applyAlignment="1">
      <alignment wrapText="1"/>
    </xf>
    <xf numFmtId="9" fontId="6" fillId="39" borderId="0" xfId="70" applyFont="1" applyFill="1" applyBorder="1" applyAlignment="1">
      <alignment/>
    </xf>
    <xf numFmtId="0" fontId="8" fillId="39" borderId="15" xfId="0" applyFont="1" applyFill="1" applyBorder="1" applyAlignment="1">
      <alignment horizontal="center" vertical="center" wrapText="1"/>
    </xf>
    <xf numFmtId="0" fontId="13" fillId="39" borderId="18" xfId="0" applyFont="1" applyFill="1" applyBorder="1" applyAlignment="1">
      <alignment horizontal="center" vertical="center"/>
    </xf>
    <xf numFmtId="2" fontId="14" fillId="39" borderId="10" xfId="0" applyNumberFormat="1" applyFont="1" applyFill="1" applyBorder="1" applyAlignment="1">
      <alignment horizontal="center" vertical="center"/>
    </xf>
    <xf numFmtId="2" fontId="8" fillId="39" borderId="10" xfId="0" applyNumberFormat="1" applyFont="1" applyFill="1" applyBorder="1" applyAlignment="1">
      <alignment horizontal="center" vertical="center"/>
    </xf>
    <xf numFmtId="2" fontId="5" fillId="39" borderId="15" xfId="0" applyNumberFormat="1" applyFont="1" applyFill="1" applyBorder="1" applyAlignment="1">
      <alignment horizontal="center" wrapText="1"/>
    </xf>
    <xf numFmtId="2" fontId="5" fillId="39" borderId="18" xfId="0" applyNumberFormat="1" applyFont="1" applyFill="1" applyBorder="1" applyAlignment="1">
      <alignment horizontal="center"/>
    </xf>
    <xf numFmtId="2" fontId="5" fillId="39" borderId="19" xfId="0" applyNumberFormat="1" applyFont="1" applyFill="1" applyBorder="1" applyAlignment="1">
      <alignment horizontal="center" vertical="center"/>
    </xf>
    <xf numFmtId="2" fontId="6" fillId="39" borderId="0" xfId="0" applyNumberFormat="1" applyFont="1" applyFill="1" applyAlignment="1">
      <alignment/>
    </xf>
    <xf numFmtId="2" fontId="6" fillId="39" borderId="0" xfId="0" applyNumberFormat="1" applyFont="1" applyFill="1" applyBorder="1" applyAlignment="1">
      <alignment horizontal="left" vertical="top" wrapText="1"/>
    </xf>
    <xf numFmtId="2" fontId="6" fillId="39" borderId="0" xfId="0" applyNumberFormat="1" applyFont="1" applyFill="1" applyBorder="1" applyAlignment="1">
      <alignment horizontal="right"/>
    </xf>
    <xf numFmtId="0" fontId="5" fillId="39" borderId="0" xfId="0" applyFont="1" applyFill="1" applyBorder="1" applyAlignment="1">
      <alignment wrapText="1"/>
    </xf>
    <xf numFmtId="2" fontId="6" fillId="39" borderId="15" xfId="0" applyNumberFormat="1" applyFont="1" applyFill="1" applyBorder="1" applyAlignment="1">
      <alignment horizontal="center"/>
    </xf>
    <xf numFmtId="9" fontId="6" fillId="39" borderId="19" xfId="70" applyFont="1" applyFill="1" applyBorder="1" applyAlignment="1">
      <alignment/>
    </xf>
    <xf numFmtId="1" fontId="23" fillId="0" borderId="10" xfId="70" applyNumberFormat="1" applyFont="1" applyBorder="1" applyAlignment="1">
      <alignment horizontal="right"/>
    </xf>
    <xf numFmtId="9" fontId="23" fillId="0" borderId="10" xfId="70" applyFont="1" applyBorder="1" applyAlignment="1">
      <alignment horizontal="right"/>
    </xf>
    <xf numFmtId="1" fontId="22" fillId="0" borderId="10" xfId="70" applyNumberFormat="1" applyFont="1" applyBorder="1" applyAlignment="1">
      <alignment horizontal="right"/>
    </xf>
    <xf numFmtId="9" fontId="22" fillId="0" borderId="10" xfId="70" applyFont="1" applyBorder="1" applyAlignment="1">
      <alignment horizontal="right"/>
    </xf>
    <xf numFmtId="1" fontId="16" fillId="0" borderId="10" xfId="61" applyNumberFormat="1" applyFont="1" applyBorder="1" applyAlignment="1">
      <alignment vertical="center"/>
      <protection/>
    </xf>
    <xf numFmtId="9" fontId="5" fillId="0" borderId="18" xfId="70" applyFont="1" applyBorder="1" applyAlignment="1">
      <alignment/>
    </xf>
    <xf numFmtId="0" fontId="16" fillId="0" borderId="10" xfId="61" applyFont="1" applyFill="1" applyBorder="1" applyAlignment="1">
      <alignment vertical="center" wrapText="1"/>
      <protection/>
    </xf>
    <xf numFmtId="0" fontId="0" fillId="0" borderId="10" xfId="61" applyFont="1" applyFill="1" applyBorder="1" applyAlignment="1">
      <alignment horizontal="right" vertical="center" wrapText="1"/>
      <protection/>
    </xf>
    <xf numFmtId="1" fontId="16" fillId="0" borderId="0" xfId="61" applyNumberFormat="1" applyFont="1" applyBorder="1">
      <alignment/>
      <protection/>
    </xf>
    <xf numFmtId="0" fontId="36" fillId="33" borderId="13" xfId="0" applyFont="1" applyFill="1" applyBorder="1" applyAlignment="1">
      <alignment horizontal="center" wrapText="1"/>
    </xf>
    <xf numFmtId="0" fontId="36" fillId="33" borderId="14" xfId="0" applyFont="1" applyFill="1" applyBorder="1" applyAlignment="1">
      <alignment horizontal="center" wrapText="1"/>
    </xf>
    <xf numFmtId="9" fontId="36" fillId="33" borderId="14" xfId="7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center" wrapText="1"/>
    </xf>
    <xf numFmtId="2" fontId="15" fillId="39" borderId="0" xfId="70" applyNumberFormat="1" applyFont="1" applyFill="1" applyAlignment="1">
      <alignment/>
    </xf>
    <xf numFmtId="0" fontId="15" fillId="0" borderId="16" xfId="0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 wrapText="1"/>
    </xf>
    <xf numFmtId="1" fontId="22" fillId="0" borderId="10" xfId="0" applyNumberFormat="1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1" fontId="16" fillId="0" borderId="10" xfId="0" applyNumberFormat="1" applyFont="1" applyBorder="1" applyAlignment="1">
      <alignment horizontal="right"/>
    </xf>
    <xf numFmtId="1" fontId="16" fillId="0" borderId="0" xfId="61" applyNumberFormat="1" applyFont="1" applyBorder="1" applyAlignment="1">
      <alignment vertical="center"/>
      <protection/>
    </xf>
    <xf numFmtId="0" fontId="5" fillId="33" borderId="46" xfId="0" applyFont="1" applyFill="1" applyBorder="1" applyAlignment="1">
      <alignment horizontal="center" vertical="center" wrapText="1"/>
    </xf>
    <xf numFmtId="1" fontId="23" fillId="39" borderId="10" xfId="0" applyNumberFormat="1" applyFont="1" applyFill="1" applyBorder="1" applyAlignment="1">
      <alignment horizontal="right"/>
    </xf>
    <xf numFmtId="9" fontId="6" fillId="0" borderId="0" xfId="7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right" vertical="top" wrapText="1"/>
    </xf>
    <xf numFmtId="2" fontId="0" fillId="42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85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18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185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85" fontId="0" fillId="0" borderId="1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/>
    </xf>
    <xf numFmtId="9" fontId="5" fillId="39" borderId="0" xfId="70" applyFont="1" applyFill="1" applyBorder="1" applyAlignment="1">
      <alignment horizontal="center"/>
    </xf>
    <xf numFmtId="18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2" fontId="31" fillId="32" borderId="10" xfId="67" applyNumberFormat="1" applyFont="1" applyFill="1" applyBorder="1">
      <alignment/>
      <protection/>
    </xf>
    <xf numFmtId="2" fontId="28" fillId="32" borderId="10" xfId="67" applyNumberFormat="1" applyFont="1" applyFill="1" applyBorder="1">
      <alignment/>
      <protection/>
    </xf>
    <xf numFmtId="0" fontId="6" fillId="0" borderId="16" xfId="0" applyFont="1" applyFill="1" applyBorder="1" applyAlignment="1" quotePrefix="1">
      <alignment horizontal="center"/>
    </xf>
    <xf numFmtId="0" fontId="8" fillId="0" borderId="47" xfId="0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9" fontId="14" fillId="0" borderId="49" xfId="70" applyFont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9" fontId="6" fillId="0" borderId="51" xfId="70" applyFont="1" applyBorder="1" applyAlignment="1">
      <alignment horizontal="left"/>
    </xf>
    <xf numFmtId="0" fontId="6" fillId="0" borderId="52" xfId="0" applyFont="1" applyBorder="1" applyAlignment="1">
      <alignment horizontal="center"/>
    </xf>
    <xf numFmtId="0" fontId="5" fillId="0" borderId="5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9" fontId="6" fillId="0" borderId="18" xfId="70" applyFont="1" applyBorder="1" applyAlignment="1">
      <alignment horizontal="right"/>
    </xf>
    <xf numFmtId="9" fontId="5" fillId="39" borderId="19" xfId="70" applyFont="1" applyFill="1" applyBorder="1" applyAlignment="1">
      <alignment horizontal="center"/>
    </xf>
    <xf numFmtId="0" fontId="5" fillId="0" borderId="53" xfId="0" applyFont="1" applyBorder="1" applyAlignment="1">
      <alignment/>
    </xf>
    <xf numFmtId="9" fontId="6" fillId="0" borderId="0" xfId="70" applyFont="1" applyFill="1" applyBorder="1" applyAlignment="1">
      <alignment horizontal="right" wrapText="1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/>
    </xf>
    <xf numFmtId="0" fontId="8" fillId="0" borderId="20" xfId="0" applyFont="1" applyFill="1" applyBorder="1" applyAlignment="1">
      <alignment horizontal="left" vertical="top" wrapText="1"/>
    </xf>
    <xf numFmtId="0" fontId="0" fillId="0" borderId="10" xfId="59" applyFont="1" applyBorder="1" applyAlignment="1">
      <alignment horizontal="center"/>
      <protection/>
    </xf>
    <xf numFmtId="2" fontId="28" fillId="0" borderId="10" xfId="59" applyNumberFormat="1" applyFont="1" applyBorder="1" applyAlignment="1">
      <alignment horizontal="center" vertical="center"/>
      <protection/>
    </xf>
    <xf numFmtId="0" fontId="31" fillId="0" borderId="10" xfId="0" applyFont="1" applyFill="1" applyBorder="1" applyAlignment="1">
      <alignment horizontal="center"/>
    </xf>
    <xf numFmtId="9" fontId="14" fillId="0" borderId="19" xfId="70" applyFont="1" applyFill="1" applyBorder="1" applyAlignment="1">
      <alignment vertical="center"/>
    </xf>
    <xf numFmtId="2" fontId="5" fillId="0" borderId="0" xfId="0" applyNumberFormat="1" applyFont="1" applyFill="1" applyAlignment="1">
      <alignment/>
    </xf>
    <xf numFmtId="9" fontId="6" fillId="39" borderId="18" xfId="70" applyFont="1" applyFill="1" applyBorder="1" applyAlignment="1">
      <alignment horizontal="right"/>
    </xf>
    <xf numFmtId="0" fontId="6" fillId="0" borderId="54" xfId="0" applyFont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4" xfId="0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2" fontId="6" fillId="0" borderId="0" xfId="70" applyNumberFormat="1" applyFont="1" applyBorder="1" applyAlignment="1">
      <alignment/>
    </xf>
    <xf numFmtId="2" fontId="5" fillId="0" borderId="0" xfId="0" applyNumberFormat="1" applyFont="1" applyAlignment="1">
      <alignment horizontal="left"/>
    </xf>
    <xf numFmtId="2" fontId="31" fillId="0" borderId="10" xfId="67" applyNumberFormat="1" applyFont="1" applyBorder="1" applyAlignment="1">
      <alignment horizontal="center"/>
      <protection/>
    </xf>
    <xf numFmtId="1" fontId="6" fillId="0" borderId="16" xfId="0" applyNumberFormat="1" applyFont="1" applyBorder="1" applyAlignment="1">
      <alignment horizontal="center" wrapText="1"/>
    </xf>
    <xf numFmtId="9" fontId="6" fillId="0" borderId="18" xfId="70" applyFont="1" applyFill="1" applyBorder="1" applyAlignment="1">
      <alignment wrapText="1"/>
    </xf>
    <xf numFmtId="2" fontId="5" fillId="0" borderId="53" xfId="0" applyNumberFormat="1" applyFont="1" applyBorder="1" applyAlignment="1">
      <alignment horizontal="center"/>
    </xf>
    <xf numFmtId="2" fontId="5" fillId="39" borderId="18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9" fontId="5" fillId="32" borderId="20" xfId="70" applyFont="1" applyFill="1" applyBorder="1" applyAlignment="1">
      <alignment/>
    </xf>
    <xf numFmtId="2" fontId="7" fillId="39" borderId="0" xfId="0" applyNumberFormat="1" applyFont="1" applyFill="1" applyAlignment="1">
      <alignment horizontal="center"/>
    </xf>
    <xf numFmtId="0" fontId="6" fillId="0" borderId="20" xfId="0" applyFont="1" applyFill="1" applyBorder="1" applyAlignment="1">
      <alignment vertical="center"/>
    </xf>
    <xf numFmtId="2" fontId="6" fillId="0" borderId="2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105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5" fillId="44" borderId="0" xfId="0" applyNumberFormat="1" applyFont="1" applyFill="1" applyBorder="1" applyAlignment="1">
      <alignment/>
    </xf>
    <xf numFmtId="0" fontId="6" fillId="44" borderId="0" xfId="0" applyFont="1" applyFill="1" applyAlignment="1">
      <alignment/>
    </xf>
    <xf numFmtId="2" fontId="6" fillId="44" borderId="0" xfId="0" applyNumberFormat="1" applyFont="1" applyFill="1" applyAlignment="1">
      <alignment/>
    </xf>
    <xf numFmtId="0" fontId="22" fillId="44" borderId="0" xfId="0" applyFont="1" applyFill="1" applyBorder="1" applyAlignment="1">
      <alignment/>
    </xf>
    <xf numFmtId="0" fontId="16" fillId="44" borderId="0" xfId="61" applyFont="1" applyFill="1" applyBorder="1" applyAlignment="1">
      <alignment horizontal="center" vertical="center"/>
      <protection/>
    </xf>
    <xf numFmtId="1" fontId="6" fillId="44" borderId="0" xfId="0" applyNumberFormat="1" applyFont="1" applyFill="1" applyBorder="1" applyAlignment="1">
      <alignment/>
    </xf>
    <xf numFmtId="2" fontId="6" fillId="44" borderId="0" xfId="0" applyNumberFormat="1" applyFont="1" applyFill="1" applyBorder="1" applyAlignment="1">
      <alignment/>
    </xf>
    <xf numFmtId="2" fontId="6" fillId="44" borderId="0" xfId="0" applyNumberFormat="1" applyFont="1" applyFill="1" applyBorder="1" applyAlignment="1">
      <alignment horizontal="center"/>
    </xf>
    <xf numFmtId="0" fontId="14" fillId="39" borderId="16" xfId="0" applyFont="1" applyFill="1" applyBorder="1" applyAlignment="1">
      <alignment horizontal="center" vertical="center"/>
    </xf>
    <xf numFmtId="1" fontId="14" fillId="39" borderId="18" xfId="70" applyNumberFormat="1" applyFont="1" applyFill="1" applyBorder="1" applyAlignment="1">
      <alignment vertical="center"/>
    </xf>
    <xf numFmtId="0" fontId="5" fillId="39" borderId="0" xfId="0" applyFont="1" applyFill="1" applyAlignment="1">
      <alignment/>
    </xf>
    <xf numFmtId="0" fontId="6" fillId="39" borderId="16" xfId="0" applyFont="1" applyFill="1" applyBorder="1" applyAlignment="1">
      <alignment horizontal="center"/>
    </xf>
    <xf numFmtId="1" fontId="14" fillId="39" borderId="18" xfId="70" applyNumberFormat="1" applyFont="1" applyFill="1" applyBorder="1" applyAlignment="1">
      <alignment horizontal="right" vertical="center"/>
    </xf>
    <xf numFmtId="0" fontId="6" fillId="39" borderId="16" xfId="0" applyFont="1" applyFill="1" applyBorder="1" applyAlignment="1">
      <alignment horizontal="center" wrapText="1"/>
    </xf>
    <xf numFmtId="9" fontId="6" fillId="39" borderId="22" xfId="70" applyFont="1" applyFill="1" applyBorder="1" applyAlignment="1">
      <alignment horizontal="right"/>
    </xf>
    <xf numFmtId="9" fontId="5" fillId="39" borderId="10" xfId="70" applyFont="1" applyFill="1" applyBorder="1" applyAlignment="1">
      <alignment horizontal="center" wrapText="1"/>
    </xf>
    <xf numFmtId="0" fontId="5" fillId="39" borderId="18" xfId="0" applyFont="1" applyFill="1" applyBorder="1" applyAlignment="1">
      <alignment horizontal="center" wrapText="1"/>
    </xf>
    <xf numFmtId="1" fontId="5" fillId="39" borderId="10" xfId="70" applyNumberFormat="1" applyFont="1" applyFill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vertical="center"/>
    </xf>
    <xf numFmtId="2" fontId="6" fillId="39" borderId="0" xfId="0" applyNumberFormat="1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 wrapText="1"/>
    </xf>
    <xf numFmtId="9" fontId="4" fillId="0" borderId="0" xfId="70" applyFont="1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5" fillId="38" borderId="23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37" fillId="0" borderId="10" xfId="66" applyFont="1" applyBorder="1" applyAlignment="1">
      <alignment vertical="top" wrapText="1"/>
      <protection/>
    </xf>
    <xf numFmtId="1" fontId="0" fillId="0" borderId="0" xfId="61" applyNumberFormat="1" applyFont="1" applyBorder="1" applyAlignment="1">
      <alignment horizontal="center"/>
      <protection/>
    </xf>
    <xf numFmtId="0" fontId="0" fillId="0" borderId="0" xfId="61" applyFont="1" applyBorder="1" applyAlignment="1">
      <alignment horizontal="center" vertical="center"/>
      <protection/>
    </xf>
    <xf numFmtId="1" fontId="0" fillId="0" borderId="0" xfId="61" applyNumberFormat="1" applyFont="1" applyBorder="1" applyAlignment="1">
      <alignment horizontal="center" vertical="center"/>
      <protection/>
    </xf>
    <xf numFmtId="1" fontId="10" fillId="42" borderId="10" xfId="0" applyNumberFormat="1" applyFont="1" applyFill="1" applyBorder="1" applyAlignment="1">
      <alignment horizontal="center"/>
    </xf>
    <xf numFmtId="0" fontId="14" fillId="21" borderId="16" xfId="0" applyFont="1" applyFill="1" applyBorder="1" applyAlignment="1">
      <alignment horizontal="center"/>
    </xf>
    <xf numFmtId="1" fontId="10" fillId="21" borderId="10" xfId="0" applyNumberFormat="1" applyFont="1" applyFill="1" applyBorder="1" applyAlignment="1">
      <alignment horizontal="center"/>
    </xf>
    <xf numFmtId="1" fontId="23" fillId="21" borderId="12" xfId="70" applyNumberFormat="1" applyFont="1" applyFill="1" applyBorder="1" applyAlignment="1">
      <alignment horizontal="right"/>
    </xf>
    <xf numFmtId="9" fontId="23" fillId="21" borderId="18" xfId="70" applyFont="1" applyFill="1" applyBorder="1" applyAlignment="1">
      <alignment horizontal="right"/>
    </xf>
    <xf numFmtId="0" fontId="23" fillId="21" borderId="12" xfId="70" applyNumberFormat="1" applyFont="1" applyFill="1" applyBorder="1" applyAlignment="1">
      <alignment horizontal="right"/>
    </xf>
    <xf numFmtId="0" fontId="23" fillId="21" borderId="10" xfId="0" applyFont="1" applyFill="1" applyBorder="1" applyAlignment="1">
      <alignment vertical="center"/>
    </xf>
    <xf numFmtId="0" fontId="107" fillId="21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37" fillId="0" borderId="10" xfId="66" applyFont="1" applyFill="1" applyBorder="1" applyAlignment="1">
      <alignment vertical="top" wrapText="1"/>
      <protection/>
    </xf>
    <xf numFmtId="1" fontId="16" fillId="0" borderId="25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right" vertical="top" wrapText="1"/>
    </xf>
    <xf numFmtId="0" fontId="15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top" wrapText="1"/>
    </xf>
    <xf numFmtId="0" fontId="107" fillId="0" borderId="10" xfId="0" applyFont="1" applyBorder="1" applyAlignment="1">
      <alignment vertical="center"/>
    </xf>
    <xf numFmtId="0" fontId="107" fillId="0" borderId="10" xfId="66" applyFont="1" applyBorder="1" applyAlignment="1">
      <alignment vertical="top" wrapText="1"/>
      <protection/>
    </xf>
    <xf numFmtId="1" fontId="23" fillId="0" borderId="10" xfId="61" applyNumberFormat="1" applyFont="1" applyBorder="1" applyAlignment="1">
      <alignment horizontal="right" vertical="top" wrapText="1"/>
      <protection/>
    </xf>
    <xf numFmtId="1" fontId="23" fillId="0" borderId="10" xfId="61" applyNumberFormat="1" applyFont="1" applyBorder="1" applyAlignment="1">
      <alignment vertical="center" wrapText="1"/>
      <protection/>
    </xf>
    <xf numFmtId="0" fontId="6" fillId="21" borderId="16" xfId="0" applyFont="1" applyFill="1" applyBorder="1" applyAlignment="1">
      <alignment horizontal="center"/>
    </xf>
    <xf numFmtId="9" fontId="23" fillId="21" borderId="18" xfId="70" applyFont="1" applyFill="1" applyBorder="1" applyAlignment="1">
      <alignment/>
    </xf>
    <xf numFmtId="9" fontId="23" fillId="0" borderId="10" xfId="70" applyFont="1" applyFill="1" applyBorder="1" applyAlignment="1">
      <alignment/>
    </xf>
    <xf numFmtId="1" fontId="23" fillId="0" borderId="10" xfId="61" applyNumberFormat="1" applyFont="1" applyFill="1" applyBorder="1" applyAlignment="1" quotePrefix="1">
      <alignment vertical="center" wrapText="1"/>
      <protection/>
    </xf>
    <xf numFmtId="1" fontId="23" fillId="21" borderId="10" xfId="61" applyNumberFormat="1" applyFont="1" applyFill="1" applyBorder="1" applyAlignment="1" quotePrefix="1">
      <alignment vertical="center" wrapText="1"/>
      <protection/>
    </xf>
    <xf numFmtId="1" fontId="23" fillId="0" borderId="56" xfId="61" applyNumberFormat="1" applyFont="1" applyBorder="1" applyAlignment="1">
      <alignment vertical="top" wrapText="1"/>
      <protection/>
    </xf>
    <xf numFmtId="1" fontId="23" fillId="21" borderId="56" xfId="61" applyNumberFormat="1" applyFont="1" applyFill="1" applyBorder="1" applyAlignment="1">
      <alignment vertical="top" wrapText="1"/>
      <protection/>
    </xf>
    <xf numFmtId="1" fontId="22" fillId="0" borderId="10" xfId="61" applyNumberFormat="1" applyFont="1" applyFill="1" applyBorder="1" applyAlignment="1">
      <alignment wrapText="1"/>
      <protection/>
    </xf>
    <xf numFmtId="1" fontId="22" fillId="0" borderId="10" xfId="61" applyNumberFormat="1" applyFont="1" applyFill="1" applyBorder="1" applyAlignment="1" quotePrefix="1">
      <alignment vertical="center" wrapText="1"/>
      <protection/>
    </xf>
    <xf numFmtId="2" fontId="0" fillId="0" borderId="10" xfId="0" applyNumberForma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/>
    </xf>
    <xf numFmtId="2" fontId="16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right"/>
    </xf>
    <xf numFmtId="185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31" fillId="32" borderId="10" xfId="67" applyNumberFormat="1" applyFont="1" applyFill="1" applyBorder="1" applyAlignment="1">
      <alignment horizontal="center" vertical="center"/>
      <protection/>
    </xf>
    <xf numFmtId="0" fontId="0" fillId="39" borderId="10" xfId="0" applyFill="1" applyBorder="1" applyAlignment="1">
      <alignment horizontal="right" vertical="center"/>
    </xf>
    <xf numFmtId="0" fontId="0" fillId="39" borderId="10" xfId="0" applyFill="1" applyBorder="1" applyAlignment="1">
      <alignment horizontal="right"/>
    </xf>
    <xf numFmtId="2" fontId="28" fillId="0" borderId="20" xfId="59" applyNumberFormat="1" applyFont="1" applyBorder="1" applyAlignment="1">
      <alignment horizontal="center" vertical="center"/>
      <protection/>
    </xf>
    <xf numFmtId="2" fontId="8" fillId="0" borderId="20" xfId="70" applyNumberFormat="1" applyFont="1" applyBorder="1" applyAlignment="1">
      <alignment horizontal="right" vertical="center"/>
    </xf>
    <xf numFmtId="9" fontId="6" fillId="39" borderId="18" xfId="0" applyNumberFormat="1" applyFont="1" applyFill="1" applyBorder="1" applyAlignment="1">
      <alignment horizontal="center"/>
    </xf>
    <xf numFmtId="9" fontId="5" fillId="39" borderId="18" xfId="0" applyNumberFormat="1" applyFont="1" applyFill="1" applyBorder="1" applyAlignment="1">
      <alignment horizontal="center"/>
    </xf>
    <xf numFmtId="2" fontId="31" fillId="0" borderId="10" xfId="70" applyNumberFormat="1" applyFont="1" applyBorder="1" applyAlignment="1">
      <alignment horizontal="center"/>
    </xf>
    <xf numFmtId="2" fontId="31" fillId="32" borderId="10" xfId="70" applyNumberFormat="1" applyFont="1" applyFill="1" applyBorder="1" applyAlignment="1">
      <alignment horizontal="center"/>
    </xf>
    <xf numFmtId="2" fontId="0" fillId="39" borderId="10" xfId="0" applyNumberFormat="1" applyFill="1" applyBorder="1" applyAlignment="1">
      <alignment horizontal="center" vertical="center"/>
    </xf>
    <xf numFmtId="9" fontId="5" fillId="0" borderId="19" xfId="70" applyFont="1" applyBorder="1" applyAlignment="1">
      <alignment horizontal="right"/>
    </xf>
    <xf numFmtId="9" fontId="14" fillId="0" borderId="18" xfId="70" applyFont="1" applyFill="1" applyBorder="1" applyAlignment="1">
      <alignment horizontal="center" vertical="center"/>
    </xf>
    <xf numFmtId="9" fontId="8" fillId="0" borderId="18" xfId="70" applyFont="1" applyFill="1" applyBorder="1" applyAlignment="1">
      <alignment horizontal="center" vertical="center"/>
    </xf>
    <xf numFmtId="9" fontId="6" fillId="0" borderId="18" xfId="7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wrapText="1"/>
    </xf>
    <xf numFmtId="0" fontId="37" fillId="0" borderId="11" xfId="66" applyFont="1" applyFill="1" applyBorder="1" applyAlignment="1">
      <alignment vertical="top" wrapText="1"/>
      <protection/>
    </xf>
    <xf numFmtId="2" fontId="31" fillId="0" borderId="11" xfId="67" applyNumberFormat="1" applyFont="1" applyFill="1" applyBorder="1" applyAlignment="1">
      <alignment horizontal="center"/>
      <protection/>
    </xf>
    <xf numFmtId="9" fontId="6" fillId="0" borderId="22" xfId="7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2" fontId="23" fillId="0" borderId="10" xfId="60" applyNumberFormat="1" applyFont="1" applyFill="1" applyBorder="1" applyAlignment="1">
      <alignment horizontal="center" vertical="center"/>
      <protection/>
    </xf>
    <xf numFmtId="2" fontId="23" fillId="0" borderId="10" xfId="0" applyNumberFormat="1" applyFont="1" applyFill="1" applyBorder="1" applyAlignment="1">
      <alignment horizontal="center"/>
    </xf>
    <xf numFmtId="2" fontId="23" fillId="0" borderId="1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2" fontId="23" fillId="0" borderId="11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/>
    </xf>
    <xf numFmtId="2" fontId="22" fillId="0" borderId="39" xfId="0" applyNumberFormat="1" applyFont="1" applyBorder="1" applyAlignment="1">
      <alignment horizontal="center"/>
    </xf>
    <xf numFmtId="0" fontId="5" fillId="36" borderId="0" xfId="70" applyNumberFormat="1" applyFont="1" applyFill="1" applyBorder="1" applyAlignment="1">
      <alignment horizontal="center"/>
    </xf>
    <xf numFmtId="2" fontId="23" fillId="0" borderId="10" xfId="70" applyNumberFormat="1" applyFont="1" applyFill="1" applyBorder="1" applyAlignment="1">
      <alignment horizontal="center"/>
    </xf>
    <xf numFmtId="2" fontId="23" fillId="0" borderId="10" xfId="70" applyNumberFormat="1" applyFont="1" applyFill="1" applyBorder="1" applyAlignment="1">
      <alignment horizontal="center" wrapText="1"/>
    </xf>
    <xf numFmtId="2" fontId="23" fillId="0" borderId="11" xfId="70" applyNumberFormat="1" applyFont="1" applyFill="1" applyBorder="1" applyAlignment="1">
      <alignment horizontal="center"/>
    </xf>
    <xf numFmtId="2" fontId="23" fillId="0" borderId="20" xfId="70" applyNumberFormat="1" applyFont="1" applyFill="1" applyBorder="1" applyAlignment="1">
      <alignment horizontal="center"/>
    </xf>
    <xf numFmtId="2" fontId="22" fillId="0" borderId="0" xfId="7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right" wrapText="1"/>
    </xf>
    <xf numFmtId="9" fontId="23" fillId="39" borderId="18" xfId="70" applyFont="1" applyFill="1" applyBorder="1" applyAlignment="1">
      <alignment/>
    </xf>
    <xf numFmtId="9" fontId="23" fillId="39" borderId="18" xfId="70" applyFont="1" applyFill="1" applyBorder="1" applyAlignment="1">
      <alignment horizontal="right"/>
    </xf>
    <xf numFmtId="2" fontId="22" fillId="0" borderId="10" xfId="0" applyNumberFormat="1" applyFont="1" applyFill="1" applyBorder="1" applyAlignment="1">
      <alignment horizontal="right" wrapText="1"/>
    </xf>
    <xf numFmtId="0" fontId="5" fillId="0" borderId="42" xfId="0" applyFont="1" applyBorder="1" applyAlignment="1">
      <alignment horizontal="center"/>
    </xf>
    <xf numFmtId="0" fontId="8" fillId="0" borderId="43" xfId="0" applyFont="1" applyFill="1" applyBorder="1" applyAlignment="1">
      <alignment horizontal="left" vertical="top" wrapText="1"/>
    </xf>
    <xf numFmtId="2" fontId="28" fillId="0" borderId="43" xfId="67" applyNumberFormat="1" applyFont="1" applyBorder="1" applyAlignment="1">
      <alignment horizontal="center"/>
      <protection/>
    </xf>
    <xf numFmtId="2" fontId="5" fillId="0" borderId="43" xfId="0" applyNumberFormat="1" applyFont="1" applyBorder="1" applyAlignment="1">
      <alignment horizontal="center"/>
    </xf>
    <xf numFmtId="9" fontId="5" fillId="0" borderId="44" xfId="70" applyFont="1" applyFill="1" applyBorder="1" applyAlignment="1">
      <alignment horizontal="center"/>
    </xf>
    <xf numFmtId="9" fontId="6" fillId="0" borderId="44" xfId="70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9" fontId="5" fillId="32" borderId="19" xfId="70" applyFont="1" applyFill="1" applyBorder="1" applyAlignment="1" quotePrefix="1">
      <alignment horizontal="center"/>
    </xf>
    <xf numFmtId="0" fontId="24" fillId="42" borderId="0" xfId="0" applyFont="1" applyFill="1" applyAlignment="1">
      <alignment horizontal="left"/>
    </xf>
    <xf numFmtId="0" fontId="24" fillId="42" borderId="0" xfId="0" applyFont="1" applyFill="1" applyAlignment="1">
      <alignment horizontal="center"/>
    </xf>
    <xf numFmtId="0" fontId="6" fillId="42" borderId="0" xfId="0" applyFont="1" applyFill="1" applyAlignment="1">
      <alignment horizontal="left"/>
    </xf>
    <xf numFmtId="0" fontId="6" fillId="42" borderId="0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9" fontId="14" fillId="0" borderId="0" xfId="7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9" fontId="6" fillId="39" borderId="10" xfId="70" applyFont="1" applyFill="1" applyBorder="1" applyAlignment="1">
      <alignment horizontal="center"/>
    </xf>
    <xf numFmtId="9" fontId="14" fillId="39" borderId="10" xfId="70" applyFont="1" applyFill="1" applyBorder="1" applyAlignment="1">
      <alignment horizontal="center" vertical="center"/>
    </xf>
    <xf numFmtId="9" fontId="31" fillId="39" borderId="10" xfId="70" applyFont="1" applyFill="1" applyBorder="1" applyAlignment="1">
      <alignment horizontal="center"/>
    </xf>
    <xf numFmtId="9" fontId="6" fillId="39" borderId="11" xfId="70" applyFont="1" applyFill="1" applyBorder="1" applyAlignment="1">
      <alignment horizontal="center"/>
    </xf>
    <xf numFmtId="9" fontId="28" fillId="0" borderId="0" xfId="70" applyFont="1" applyBorder="1" applyAlignment="1">
      <alignment horizontal="center"/>
    </xf>
    <xf numFmtId="1" fontId="8" fillId="0" borderId="18" xfId="70" applyNumberFormat="1" applyFont="1" applyFill="1" applyBorder="1" applyAlignment="1">
      <alignment horizontal="right" vertical="center"/>
    </xf>
    <xf numFmtId="9" fontId="31" fillId="39" borderId="20" xfId="7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/>
    </xf>
    <xf numFmtId="0" fontId="6" fillId="0" borderId="42" xfId="0" applyFont="1" applyBorder="1" applyAlignment="1">
      <alignment horizontal="center"/>
    </xf>
    <xf numFmtId="2" fontId="5" fillId="0" borderId="43" xfId="0" applyNumberFormat="1" applyFont="1" applyFill="1" applyBorder="1" applyAlignment="1">
      <alignment/>
    </xf>
    <xf numFmtId="2" fontId="108" fillId="0" borderId="10" xfId="0" applyNumberFormat="1" applyFont="1" applyBorder="1" applyAlignment="1">
      <alignment/>
    </xf>
    <xf numFmtId="2" fontId="109" fillId="0" borderId="11" xfId="0" applyNumberFormat="1" applyFont="1" applyBorder="1" applyAlignment="1">
      <alignment/>
    </xf>
    <xf numFmtId="2" fontId="108" fillId="0" borderId="44" xfId="0" applyNumberFormat="1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50" fillId="0" borderId="10" xfId="66" applyFont="1" applyFill="1" applyBorder="1" applyAlignment="1">
      <alignment vertical="top" wrapText="1"/>
      <protection/>
    </xf>
    <xf numFmtId="2" fontId="6" fillId="0" borderId="10" xfId="70" applyNumberFormat="1" applyFont="1" applyBorder="1" applyAlignment="1">
      <alignment horizontal="center"/>
    </xf>
    <xf numFmtId="2" fontId="31" fillId="0" borderId="10" xfId="67" applyNumberFormat="1" applyFont="1" applyFill="1" applyBorder="1" applyAlignment="1">
      <alignment horizontal="center"/>
      <protection/>
    </xf>
    <xf numFmtId="2" fontId="102" fillId="0" borderId="20" xfId="67" applyNumberFormat="1" applyFont="1" applyFill="1" applyBorder="1" applyAlignment="1">
      <alignment horizontal="center"/>
      <protection/>
    </xf>
    <xf numFmtId="0" fontId="5" fillId="0" borderId="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6" fillId="33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/>
    </xf>
    <xf numFmtId="1" fontId="108" fillId="45" borderId="18" xfId="0" applyNumberFormat="1" applyFont="1" applyFill="1" applyBorder="1" applyAlignment="1">
      <alignment horizontal="center"/>
    </xf>
    <xf numFmtId="0" fontId="107" fillId="0" borderId="16" xfId="0" applyFont="1" applyBorder="1" applyAlignment="1">
      <alignment vertical="center"/>
    </xf>
    <xf numFmtId="0" fontId="37" fillId="0" borderId="16" xfId="66" applyFont="1" applyBorder="1" applyAlignment="1">
      <alignment vertical="top" wrapText="1"/>
      <protection/>
    </xf>
    <xf numFmtId="0" fontId="37" fillId="0" borderId="21" xfId="66" applyFont="1" applyBorder="1" applyAlignment="1">
      <alignment vertical="top" wrapText="1"/>
      <protection/>
    </xf>
    <xf numFmtId="1" fontId="31" fillId="0" borderId="11" xfId="67" applyNumberFormat="1" applyFont="1" applyBorder="1" applyAlignment="1">
      <alignment horizontal="center"/>
      <protection/>
    </xf>
    <xf numFmtId="1" fontId="6" fillId="0" borderId="11" xfId="0" applyNumberFormat="1" applyFont="1" applyBorder="1" applyAlignment="1">
      <alignment horizontal="center"/>
    </xf>
    <xf numFmtId="1" fontId="108" fillId="45" borderId="22" xfId="0" applyNumberFormat="1" applyFont="1" applyFill="1" applyBorder="1" applyAlignment="1">
      <alignment horizontal="center"/>
    </xf>
    <xf numFmtId="1" fontId="5" fillId="0" borderId="43" xfId="0" applyNumberFormat="1" applyFont="1" applyBorder="1" applyAlignment="1">
      <alignment horizontal="center"/>
    </xf>
    <xf numFmtId="1" fontId="108" fillId="45" borderId="44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6" borderId="11" xfId="0" applyFont="1" applyFill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0" fontId="108" fillId="36" borderId="44" xfId="0" applyFont="1" applyFill="1" applyBorder="1" applyAlignment="1">
      <alignment horizontal="center"/>
    </xf>
    <xf numFmtId="0" fontId="108" fillId="36" borderId="18" xfId="0" applyFont="1" applyFill="1" applyBorder="1" applyAlignment="1">
      <alignment horizontal="center"/>
    </xf>
    <xf numFmtId="0" fontId="108" fillId="36" borderId="22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36" borderId="37" xfId="0" applyFont="1" applyFill="1" applyBorder="1" applyAlignment="1">
      <alignment horizontal="center" vertical="center"/>
    </xf>
    <xf numFmtId="0" fontId="5" fillId="36" borderId="37" xfId="0" applyFont="1" applyFill="1" applyBorder="1" applyAlignment="1">
      <alignment horizontal="center"/>
    </xf>
    <xf numFmtId="0" fontId="108" fillId="36" borderId="26" xfId="0" applyFont="1" applyFill="1" applyBorder="1" applyAlignment="1">
      <alignment horizontal="center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1" fontId="87" fillId="0" borderId="10" xfId="67" applyNumberFormat="1" applyFont="1" applyFill="1" applyBorder="1" applyAlignment="1">
      <alignment horizontal="center" vertical="center"/>
      <protection/>
    </xf>
    <xf numFmtId="1" fontId="102" fillId="0" borderId="20" xfId="67" applyNumberFormat="1" applyFont="1" applyFill="1" applyBorder="1" applyAlignment="1">
      <alignment horizontal="center"/>
      <protection/>
    </xf>
    <xf numFmtId="1" fontId="87" fillId="0" borderId="10" xfId="67" applyNumberFormat="1" applyFont="1" applyFill="1" applyBorder="1" applyAlignment="1">
      <alignment horizontal="center"/>
      <protection/>
    </xf>
    <xf numFmtId="2" fontId="108" fillId="0" borderId="10" xfId="0" applyNumberFormat="1" applyFont="1" applyBorder="1" applyAlignment="1">
      <alignment horizontal="center"/>
    </xf>
    <xf numFmtId="2" fontId="108" fillId="0" borderId="11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 vertical="top" wrapText="1"/>
    </xf>
    <xf numFmtId="1" fontId="108" fillId="0" borderId="10" xfId="0" applyNumberFormat="1" applyFont="1" applyBorder="1" applyAlignment="1">
      <alignment horizontal="center"/>
    </xf>
    <xf numFmtId="1" fontId="108" fillId="0" borderId="11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50" fillId="0" borderId="11" xfId="66" applyFont="1" applyFill="1" applyBorder="1" applyAlignment="1">
      <alignment vertical="top" wrapText="1"/>
      <protection/>
    </xf>
    <xf numFmtId="1" fontId="14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42" xfId="0" applyFont="1" applyBorder="1" applyAlignment="1">
      <alignment/>
    </xf>
    <xf numFmtId="1" fontId="5" fillId="0" borderId="43" xfId="0" applyNumberFormat="1" applyFont="1" applyBorder="1" applyAlignment="1">
      <alignment horizontal="center" vertical="center"/>
    </xf>
    <xf numFmtId="1" fontId="14" fillId="0" borderId="43" xfId="0" applyNumberFormat="1" applyFont="1" applyFill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center"/>
    </xf>
    <xf numFmtId="2" fontId="6" fillId="0" borderId="43" xfId="0" applyNumberFormat="1" applyFont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44" xfId="0" applyFont="1" applyBorder="1" applyAlignment="1">
      <alignment/>
    </xf>
    <xf numFmtId="2" fontId="5" fillId="0" borderId="43" xfId="0" applyNumberFormat="1" applyFont="1" applyBorder="1" applyAlignment="1">
      <alignment/>
    </xf>
    <xf numFmtId="2" fontId="108" fillId="0" borderId="44" xfId="0" applyNumberFormat="1" applyFont="1" applyBorder="1" applyAlignment="1">
      <alignment horizontal="center"/>
    </xf>
    <xf numFmtId="0" fontId="23" fillId="0" borderId="37" xfId="0" applyFont="1" applyFill="1" applyBorder="1" applyAlignment="1">
      <alignment vertical="center"/>
    </xf>
    <xf numFmtId="2" fontId="6" fillId="0" borderId="37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/>
    </xf>
    <xf numFmtId="2" fontId="108" fillId="0" borderId="37" xfId="0" applyNumberFormat="1" applyFont="1" applyBorder="1" applyAlignment="1">
      <alignment horizontal="center"/>
    </xf>
    <xf numFmtId="0" fontId="5" fillId="0" borderId="42" xfId="0" applyFont="1" applyBorder="1" applyAlignment="1">
      <alignment vertical="center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/>
    </xf>
    <xf numFmtId="1" fontId="14" fillId="0" borderId="37" xfId="0" applyNumberFormat="1" applyFont="1" applyFill="1" applyBorder="1" applyAlignment="1">
      <alignment horizontal="center" vertical="top" wrapText="1"/>
    </xf>
    <xf numFmtId="0" fontId="6" fillId="0" borderId="37" xfId="0" applyFont="1" applyBorder="1" applyAlignment="1">
      <alignment/>
    </xf>
    <xf numFmtId="0" fontId="6" fillId="0" borderId="37" xfId="0" applyFont="1" applyFill="1" applyBorder="1" applyAlignment="1">
      <alignment/>
    </xf>
    <xf numFmtId="1" fontId="108" fillId="0" borderId="37" xfId="0" applyNumberFormat="1" applyFont="1" applyBorder="1" applyAlignment="1">
      <alignment horizontal="center"/>
    </xf>
    <xf numFmtId="0" fontId="26" fillId="33" borderId="43" xfId="0" applyFont="1" applyFill="1" applyBorder="1" applyAlignment="1">
      <alignment horizontal="center" vertical="center" wrapText="1"/>
    </xf>
    <xf numFmtId="9" fontId="26" fillId="33" borderId="43" xfId="7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2" fontId="110" fillId="0" borderId="10" xfId="0" applyNumberFormat="1" applyFont="1" applyFill="1" applyBorder="1" applyAlignment="1">
      <alignment horizontal="center" wrapText="1"/>
    </xf>
    <xf numFmtId="2" fontId="110" fillId="0" borderId="11" xfId="0" applyNumberFormat="1" applyFont="1" applyFill="1" applyBorder="1" applyAlignment="1">
      <alignment horizontal="center" wrapText="1"/>
    </xf>
    <xf numFmtId="2" fontId="6" fillId="0" borderId="10" xfId="70" applyNumberFormat="1" applyFont="1" applyFill="1" applyBorder="1" applyAlignment="1">
      <alignment horizontal="center"/>
    </xf>
    <xf numFmtId="2" fontId="6" fillId="0" borderId="11" xfId="7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2" fontId="31" fillId="0" borderId="10" xfId="59" applyNumberFormat="1" applyFont="1" applyBorder="1" applyAlignment="1">
      <alignment horizontal="center"/>
      <protection/>
    </xf>
    <xf numFmtId="2" fontId="31" fillId="0" borderId="10" xfId="70" applyNumberFormat="1" applyFont="1" applyFill="1" applyBorder="1" applyAlignment="1">
      <alignment horizontal="center"/>
    </xf>
    <xf numFmtId="2" fontId="5" fillId="38" borderId="15" xfId="0" applyNumberFormat="1" applyFont="1" applyFill="1" applyBorder="1" applyAlignment="1">
      <alignment vertical="center" wrapText="1"/>
    </xf>
    <xf numFmtId="2" fontId="31" fillId="0" borderId="11" xfId="67" applyNumberFormat="1" applyFont="1" applyBorder="1" applyAlignment="1">
      <alignment horizontal="center"/>
      <protection/>
    </xf>
    <xf numFmtId="0" fontId="5" fillId="0" borderId="42" xfId="0" applyFont="1" applyBorder="1" applyAlignment="1">
      <alignment/>
    </xf>
    <xf numFmtId="2" fontId="5" fillId="0" borderId="43" xfId="70" applyNumberFormat="1" applyFont="1" applyBorder="1" applyAlignment="1">
      <alignment horizontal="center"/>
    </xf>
    <xf numFmtId="2" fontId="5" fillId="0" borderId="43" xfId="0" applyNumberFormat="1" applyFont="1" applyFill="1" applyBorder="1" applyAlignment="1">
      <alignment horizontal="center"/>
    </xf>
    <xf numFmtId="9" fontId="5" fillId="39" borderId="44" xfId="70" applyFont="1" applyFill="1" applyBorder="1" applyAlignment="1">
      <alignment horizontal="right"/>
    </xf>
    <xf numFmtId="0" fontId="23" fillId="0" borderId="11" xfId="0" applyFont="1" applyFill="1" applyBorder="1" applyAlignment="1">
      <alignment horizontal="left" vertical="center" indent="1"/>
    </xf>
    <xf numFmtId="2" fontId="6" fillId="0" borderId="11" xfId="0" applyNumberFormat="1" applyFont="1" applyBorder="1" applyAlignment="1">
      <alignment horizontal="center" wrapText="1"/>
    </xf>
    <xf numFmtId="2" fontId="87" fillId="0" borderId="11" xfId="67" applyNumberFormat="1" applyFont="1" applyFill="1" applyBorder="1" applyAlignment="1">
      <alignment horizontal="center"/>
      <protection/>
    </xf>
    <xf numFmtId="9" fontId="6" fillId="0" borderId="22" xfId="70" applyFont="1" applyFill="1" applyBorder="1" applyAlignment="1">
      <alignment horizontal="right" wrapText="1"/>
    </xf>
    <xf numFmtId="0" fontId="8" fillId="0" borderId="39" xfId="0" applyFont="1" applyFill="1" applyBorder="1" applyAlignment="1">
      <alignment horizontal="left" vertical="top" wrapText="1"/>
    </xf>
    <xf numFmtId="2" fontId="28" fillId="0" borderId="39" xfId="67" applyNumberFormat="1" applyFont="1" applyBorder="1" applyAlignment="1">
      <alignment horizontal="center"/>
      <protection/>
    </xf>
    <xf numFmtId="2" fontId="5" fillId="0" borderId="43" xfId="0" applyNumberFormat="1" applyFont="1" applyFill="1" applyBorder="1" applyAlignment="1">
      <alignment horizontal="center" wrapText="1"/>
    </xf>
    <xf numFmtId="2" fontId="111" fillId="0" borderId="39" xfId="70" applyNumberFormat="1" applyFont="1" applyFill="1" applyBorder="1" applyAlignment="1">
      <alignment horizontal="center"/>
    </xf>
    <xf numFmtId="9" fontId="5" fillId="0" borderId="44" xfId="70" applyFont="1" applyFill="1" applyBorder="1" applyAlignment="1">
      <alignment horizontal="right" wrapText="1"/>
    </xf>
    <xf numFmtId="1" fontId="87" fillId="0" borderId="11" xfId="67" applyNumberFormat="1" applyFont="1" applyFill="1" applyBorder="1" applyAlignment="1">
      <alignment horizontal="center"/>
      <protection/>
    </xf>
    <xf numFmtId="9" fontId="14" fillId="0" borderId="22" xfId="70" applyNumberFormat="1" applyFont="1" applyFill="1" applyBorder="1" applyAlignment="1">
      <alignment horizontal="right" vertical="top" wrapText="1"/>
    </xf>
    <xf numFmtId="1" fontId="102" fillId="0" borderId="43" xfId="67" applyNumberFormat="1" applyFont="1" applyFill="1" applyBorder="1" applyAlignment="1">
      <alignment horizontal="center"/>
      <protection/>
    </xf>
    <xf numFmtId="9" fontId="14" fillId="0" borderId="44" xfId="70" applyNumberFormat="1" applyFont="1" applyFill="1" applyBorder="1" applyAlignment="1">
      <alignment horizontal="right" vertical="top" wrapText="1"/>
    </xf>
    <xf numFmtId="9" fontId="6" fillId="0" borderId="22" xfId="70" applyFont="1" applyBorder="1" applyAlignment="1">
      <alignment horizontal="right"/>
    </xf>
    <xf numFmtId="0" fontId="5" fillId="0" borderId="42" xfId="0" applyFont="1" applyFill="1" applyBorder="1" applyAlignment="1">
      <alignment horizontal="center"/>
    </xf>
    <xf numFmtId="2" fontId="5" fillId="0" borderId="39" xfId="70" applyNumberFormat="1" applyFont="1" applyFill="1" applyBorder="1" applyAlignment="1">
      <alignment horizontal="center"/>
    </xf>
    <xf numFmtId="9" fontId="6" fillId="0" borderId="44" xfId="70" applyFont="1" applyBorder="1" applyAlignment="1">
      <alignment horizontal="right"/>
    </xf>
    <xf numFmtId="0" fontId="6" fillId="33" borderId="23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112" fillId="0" borderId="43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right"/>
    </xf>
    <xf numFmtId="0" fontId="51" fillId="0" borderId="0" xfId="0" applyFont="1" applyFill="1" applyAlignment="1">
      <alignment/>
    </xf>
    <xf numFmtId="2" fontId="5" fillId="0" borderId="20" xfId="0" applyNumberFormat="1" applyFont="1" applyFill="1" applyBorder="1" applyAlignment="1">
      <alignment/>
    </xf>
    <xf numFmtId="2" fontId="5" fillId="38" borderId="1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39" borderId="0" xfId="0" applyFont="1" applyFill="1" applyAlignment="1">
      <alignment horizontal="center" wrapText="1"/>
    </xf>
    <xf numFmtId="0" fontId="36" fillId="0" borderId="0" xfId="0" applyFont="1" applyBorder="1" applyAlignment="1">
      <alignment horizont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58" xfId="0" applyNumberFormat="1" applyFont="1" applyBorder="1" applyAlignment="1">
      <alignment horizontal="center" vertical="center"/>
    </xf>
    <xf numFmtId="2" fontId="8" fillId="0" borderId="45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58" xfId="0" applyNumberFormat="1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39" borderId="59" xfId="0" applyFont="1" applyFill="1" applyBorder="1" applyAlignment="1">
      <alignment horizontal="center"/>
    </xf>
    <xf numFmtId="0" fontId="5" fillId="39" borderId="60" xfId="0" applyFont="1" applyFill="1" applyBorder="1" applyAlignment="1">
      <alignment horizontal="center"/>
    </xf>
    <xf numFmtId="0" fontId="5" fillId="39" borderId="6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5" fillId="39" borderId="54" xfId="0" applyFont="1" applyFill="1" applyBorder="1" applyAlignment="1">
      <alignment horizontal="center" vertical="center" wrapText="1"/>
    </xf>
    <xf numFmtId="0" fontId="5" fillId="39" borderId="58" xfId="0" applyFont="1" applyFill="1" applyBorder="1" applyAlignment="1">
      <alignment horizontal="center" vertical="center" wrapText="1"/>
    </xf>
    <xf numFmtId="0" fontId="5" fillId="39" borderId="4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5" fillId="38" borderId="46" xfId="0" applyFont="1" applyFill="1" applyBorder="1" applyAlignment="1">
      <alignment horizontal="center"/>
    </xf>
    <xf numFmtId="0" fontId="5" fillId="38" borderId="62" xfId="0" applyFont="1" applyFill="1" applyBorder="1" applyAlignment="1">
      <alignment horizontal="center"/>
    </xf>
    <xf numFmtId="0" fontId="5" fillId="38" borderId="63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5" fillId="39" borderId="59" xfId="0" applyFont="1" applyFill="1" applyBorder="1" applyAlignment="1">
      <alignment horizontal="center" vertical="center" wrapText="1"/>
    </xf>
    <xf numFmtId="0" fontId="5" fillId="39" borderId="60" xfId="0" applyFont="1" applyFill="1" applyBorder="1" applyAlignment="1">
      <alignment horizontal="center" vertical="center" wrapText="1"/>
    </xf>
    <xf numFmtId="0" fontId="5" fillId="39" borderId="6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2" fontId="47" fillId="0" borderId="25" xfId="0" applyNumberFormat="1" applyFont="1" applyBorder="1" applyAlignment="1">
      <alignment horizontal="center" vertical="center"/>
    </xf>
    <xf numFmtId="2" fontId="47" fillId="0" borderId="58" xfId="0" applyNumberFormat="1" applyFont="1" applyBorder="1" applyAlignment="1">
      <alignment horizontal="center" vertical="center"/>
    </xf>
    <xf numFmtId="2" fontId="47" fillId="0" borderId="45" xfId="0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/>
    </xf>
    <xf numFmtId="0" fontId="5" fillId="33" borderId="66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 vertical="top" wrapText="1"/>
    </xf>
    <xf numFmtId="0" fontId="8" fillId="0" borderId="61" xfId="0" applyFont="1" applyFill="1" applyBorder="1" applyAlignment="1">
      <alignment horizontal="center" vertical="top" wrapText="1"/>
    </xf>
    <xf numFmtId="0" fontId="5" fillId="38" borderId="46" xfId="0" applyFont="1" applyFill="1" applyBorder="1" applyAlignment="1">
      <alignment horizontal="center" vertical="center" wrapText="1"/>
    </xf>
    <xf numFmtId="0" fontId="5" fillId="38" borderId="66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/>
    </xf>
    <xf numFmtId="0" fontId="13" fillId="33" borderId="48" xfId="0" applyFont="1" applyFill="1" applyBorder="1" applyAlignment="1">
      <alignment horizontal="center"/>
    </xf>
    <xf numFmtId="0" fontId="13" fillId="33" borderId="49" xfId="0" applyFont="1" applyFill="1" applyBorder="1" applyAlignment="1">
      <alignment horizontal="center"/>
    </xf>
    <xf numFmtId="0" fontId="5" fillId="39" borderId="21" xfId="0" applyFont="1" applyFill="1" applyBorder="1" applyAlignment="1">
      <alignment horizontal="center" vertical="center" wrapText="1"/>
    </xf>
    <xf numFmtId="0" fontId="5" fillId="39" borderId="6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8" fillId="40" borderId="0" xfId="0" applyFont="1" applyFill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0" fontId="5" fillId="39" borderId="68" xfId="0" applyFont="1" applyFill="1" applyBorder="1" applyAlignment="1">
      <alignment horizontal="center" vertical="center" wrapText="1"/>
    </xf>
    <xf numFmtId="0" fontId="13" fillId="39" borderId="41" xfId="0" applyFont="1" applyFill="1" applyBorder="1" applyAlignment="1">
      <alignment horizontal="center"/>
    </xf>
    <xf numFmtId="0" fontId="13" fillId="39" borderId="61" xfId="0" applyFont="1" applyFill="1" applyBorder="1" applyAlignment="1">
      <alignment horizontal="center"/>
    </xf>
    <xf numFmtId="9" fontId="5" fillId="0" borderId="0" xfId="70" applyFont="1" applyBorder="1" applyAlignment="1">
      <alignment horizontal="right"/>
    </xf>
    <xf numFmtId="0" fontId="5" fillId="38" borderId="46" xfId="0" applyFont="1" applyFill="1" applyBorder="1" applyAlignment="1">
      <alignment horizontal="center" vertical="center"/>
    </xf>
    <xf numFmtId="0" fontId="5" fillId="38" borderId="62" xfId="0" applyFont="1" applyFill="1" applyBorder="1" applyAlignment="1">
      <alignment horizontal="center" vertical="center"/>
    </xf>
    <xf numFmtId="0" fontId="5" fillId="38" borderId="63" xfId="0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4" fillId="0" borderId="53" xfId="0" applyFont="1" applyBorder="1" applyAlignment="1">
      <alignment horizontal="left"/>
    </xf>
    <xf numFmtId="1" fontId="4" fillId="0" borderId="41" xfId="0" applyNumberFormat="1" applyFont="1" applyFill="1" applyBorder="1" applyAlignment="1">
      <alignment horizontal="center"/>
    </xf>
    <xf numFmtId="1" fontId="4" fillId="0" borderId="61" xfId="0" applyNumberFormat="1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center" vertical="justify" wrapText="1"/>
    </xf>
    <xf numFmtId="0" fontId="0" fillId="0" borderId="45" xfId="0" applyBorder="1" applyAlignment="1">
      <alignment horizontal="center" vertical="justify" wrapText="1"/>
    </xf>
    <xf numFmtId="0" fontId="4" fillId="38" borderId="65" xfId="0" applyFont="1" applyFill="1" applyBorder="1" applyAlignment="1">
      <alignment horizontal="center" vertical="center" wrapText="1"/>
    </xf>
    <xf numFmtId="0" fontId="4" fillId="38" borderId="62" xfId="0" applyFont="1" applyFill="1" applyBorder="1" applyAlignment="1">
      <alignment horizontal="center" vertical="center" wrapText="1"/>
    </xf>
    <xf numFmtId="0" fontId="4" fillId="38" borderId="6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29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30" fillId="38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8" fillId="0" borderId="10" xfId="70" applyNumberFormat="1" applyFont="1" applyBorder="1" applyAlignment="1">
      <alignment horizontal="center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left" wrapText="1"/>
    </xf>
    <xf numFmtId="2" fontId="4" fillId="0" borderId="5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0" fontId="9" fillId="38" borderId="13" xfId="0" applyFont="1" applyFill="1" applyBorder="1" applyAlignment="1">
      <alignment horizontal="center"/>
    </xf>
    <xf numFmtId="0" fontId="9" fillId="38" borderId="16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5" fillId="33" borderId="63" xfId="0" applyFont="1" applyFill="1" applyBorder="1" applyAlignment="1">
      <alignment horizontal="center"/>
    </xf>
    <xf numFmtId="2" fontId="44" fillId="0" borderId="18" xfId="0" applyNumberFormat="1" applyFont="1" applyFill="1" applyBorder="1" applyAlignment="1">
      <alignment/>
    </xf>
    <xf numFmtId="2" fontId="76" fillId="0" borderId="18" xfId="0" applyNumberFormat="1" applyFont="1" applyFill="1" applyBorder="1" applyAlignment="1">
      <alignment/>
    </xf>
    <xf numFmtId="2" fontId="6" fillId="46" borderId="10" xfId="0" applyNumberFormat="1" applyFont="1" applyFill="1" applyBorder="1" applyAlignment="1">
      <alignment horizontal="center" vertical="center"/>
    </xf>
    <xf numFmtId="2" fontId="31" fillId="46" borderId="10" xfId="67" applyNumberFormat="1" applyFont="1" applyFill="1" applyBorder="1" applyAlignment="1">
      <alignment horizontal="center" vertical="center"/>
      <protection/>
    </xf>
    <xf numFmtId="2" fontId="102" fillId="46" borderId="20" xfId="67" applyNumberFormat="1" applyFont="1" applyFill="1" applyBorder="1" applyAlignment="1">
      <alignment horizontal="center"/>
      <protection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11" fillId="0" borderId="0" xfId="0" applyNumberFormat="1" applyFont="1" applyAlignment="1">
      <alignment/>
    </xf>
    <xf numFmtId="2" fontId="77" fillId="0" borderId="0" xfId="0" applyNumberFormat="1" applyFont="1" applyAlignment="1">
      <alignment horizontal="left"/>
    </xf>
    <xf numFmtId="2" fontId="77" fillId="0" borderId="0" xfId="0" applyNumberFormat="1" applyFont="1" applyAlignment="1">
      <alignment/>
    </xf>
    <xf numFmtId="2" fontId="7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/>
    </xf>
    <xf numFmtId="0" fontId="78" fillId="0" borderId="0" xfId="0" applyFont="1" applyFill="1" applyBorder="1" applyAlignment="1">
      <alignment horizontal="left" wrapText="1"/>
    </xf>
    <xf numFmtId="1" fontId="79" fillId="0" borderId="0" xfId="0" applyNumberFormat="1" applyFont="1" applyAlignment="1">
      <alignment/>
    </xf>
    <xf numFmtId="0" fontId="79" fillId="0" borderId="0" xfId="0" applyFont="1" applyAlignment="1">
      <alignment/>
    </xf>
    <xf numFmtId="9" fontId="79" fillId="0" borderId="0" xfId="70" applyFont="1" applyAlignment="1">
      <alignment/>
    </xf>
    <xf numFmtId="2" fontId="11" fillId="0" borderId="0" xfId="70" applyNumberFormat="1" applyFont="1" applyAlignment="1">
      <alignment/>
    </xf>
    <xf numFmtId="0" fontId="19" fillId="0" borderId="0" xfId="0" applyFont="1" applyBorder="1" applyAlignment="1">
      <alignment horizontal="left" wrapText="1"/>
    </xf>
    <xf numFmtId="2" fontId="19" fillId="0" borderId="0" xfId="70" applyNumberFormat="1" applyFont="1" applyAlignment="1">
      <alignment/>
    </xf>
    <xf numFmtId="2" fontId="11" fillId="42" borderId="0" xfId="70" applyNumberFormat="1" applyFont="1" applyFill="1" applyAlignment="1">
      <alignment/>
    </xf>
    <xf numFmtId="2" fontId="11" fillId="32" borderId="0" xfId="70" applyNumberFormat="1" applyFont="1" applyFill="1" applyAlignment="1">
      <alignment/>
    </xf>
    <xf numFmtId="2" fontId="11" fillId="0" borderId="0" xfId="70" applyNumberFormat="1" applyFont="1" applyFill="1" applyAlignment="1">
      <alignment/>
    </xf>
    <xf numFmtId="2" fontId="19" fillId="0" borderId="0" xfId="0" applyNumberFormat="1" applyFont="1" applyAlignment="1">
      <alignment horizontal="left"/>
    </xf>
    <xf numFmtId="2" fontId="11" fillId="0" borderId="0" xfId="0" applyNumberFormat="1" applyFont="1" applyFill="1" applyAlignment="1">
      <alignment/>
    </xf>
    <xf numFmtId="2" fontId="11" fillId="0" borderId="0" xfId="0" applyNumberFormat="1" applyFont="1" applyAlignment="1">
      <alignment horizontal="left"/>
    </xf>
    <xf numFmtId="2" fontId="11" fillId="44" borderId="0" xfId="0" applyNumberFormat="1" applyFont="1" applyFill="1" applyAlignment="1">
      <alignment/>
    </xf>
    <xf numFmtId="2" fontId="19" fillId="0" borderId="0" xfId="0" applyNumberFormat="1" applyFont="1" applyAlignment="1">
      <alignment/>
    </xf>
    <xf numFmtId="2" fontId="11" fillId="0" borderId="0" xfId="0" applyNumberFormat="1" applyFont="1" applyFill="1" applyAlignment="1">
      <alignment horizontal="left"/>
    </xf>
    <xf numFmtId="2" fontId="19" fillId="0" borderId="0" xfId="0" applyNumberFormat="1" applyFont="1" applyBorder="1" applyAlignment="1">
      <alignment horizontal="left" vertical="top" wrapText="1"/>
    </xf>
    <xf numFmtId="2" fontId="19" fillId="0" borderId="0" xfId="70" applyNumberFormat="1" applyFont="1" applyFill="1" applyBorder="1" applyAlignment="1">
      <alignment horizontal="left" vertical="center"/>
    </xf>
    <xf numFmtId="2" fontId="11" fillId="0" borderId="0" xfId="0" applyNumberFormat="1" applyFont="1" applyFill="1" applyBorder="1" applyAlignment="1">
      <alignment/>
    </xf>
    <xf numFmtId="9" fontId="11" fillId="0" borderId="0" xfId="70" applyFont="1" applyBorder="1" applyAlignment="1">
      <alignment horizontal="center"/>
    </xf>
    <xf numFmtId="9" fontId="11" fillId="35" borderId="0" xfId="70" applyFont="1" applyFill="1" applyBorder="1" applyAlignment="1">
      <alignment horizontal="center"/>
    </xf>
    <xf numFmtId="9" fontId="19" fillId="32" borderId="0" xfId="70" applyNumberFormat="1" applyFont="1" applyFill="1" applyBorder="1" applyAlignment="1">
      <alignment horizontal="center"/>
    </xf>
    <xf numFmtId="2" fontId="11" fillId="0" borderId="0" xfId="0" applyNumberFormat="1" applyFont="1" applyAlignment="1">
      <alignment wrapText="1"/>
    </xf>
    <xf numFmtId="0" fontId="19" fillId="33" borderId="0" xfId="0" applyFont="1" applyFill="1" applyBorder="1" applyAlignment="1">
      <alignment horizontal="center" vertical="center" wrapText="1"/>
    </xf>
    <xf numFmtId="9" fontId="11" fillId="0" borderId="0" xfId="0" applyNumberFormat="1" applyFont="1" applyBorder="1" applyAlignment="1">
      <alignment/>
    </xf>
    <xf numFmtId="9" fontId="19" fillId="0" borderId="0" xfId="0" applyNumberFormat="1" applyFont="1" applyBorder="1" applyAlignment="1">
      <alignment/>
    </xf>
    <xf numFmtId="2" fontId="11" fillId="39" borderId="0" xfId="0" applyNumberFormat="1" applyFont="1" applyFill="1" applyAlignment="1">
      <alignment/>
    </xf>
    <xf numFmtId="2" fontId="80" fillId="39" borderId="0" xfId="0" applyNumberFormat="1" applyFont="1" applyFill="1" applyAlignment="1">
      <alignment/>
    </xf>
    <xf numFmtId="2" fontId="11" fillId="0" borderId="0" xfId="0" applyNumberFormat="1" applyFont="1" applyFill="1" applyBorder="1" applyAlignment="1">
      <alignment vertical="center"/>
    </xf>
    <xf numFmtId="2" fontId="19" fillId="0" borderId="0" xfId="0" applyNumberFormat="1" applyFont="1" applyFill="1" applyAlignment="1">
      <alignment/>
    </xf>
    <xf numFmtId="2" fontId="19" fillId="0" borderId="0" xfId="70" applyNumberFormat="1" applyFont="1" applyFill="1" applyBorder="1" applyAlignment="1">
      <alignment vertical="center"/>
    </xf>
    <xf numFmtId="9" fontId="11" fillId="36" borderId="0" xfId="70" applyFont="1" applyFill="1" applyBorder="1" applyAlignment="1">
      <alignment/>
    </xf>
    <xf numFmtId="9" fontId="11" fillId="0" borderId="0" xfId="70" applyFont="1" applyFill="1" applyBorder="1" applyAlignment="1">
      <alignment/>
    </xf>
    <xf numFmtId="9" fontId="19" fillId="36" borderId="0" xfId="70" applyFont="1" applyFill="1" applyBorder="1" applyAlignment="1">
      <alignment/>
    </xf>
    <xf numFmtId="0" fontId="79" fillId="42" borderId="0" xfId="0" applyFont="1" applyFill="1" applyAlignment="1">
      <alignment horizontal="left"/>
    </xf>
    <xf numFmtId="0" fontId="79" fillId="0" borderId="0" xfId="0" applyFont="1" applyFill="1" applyAlignment="1">
      <alignment/>
    </xf>
    <xf numFmtId="0" fontId="79" fillId="0" borderId="0" xfId="0" applyFont="1" applyFill="1" applyAlignment="1">
      <alignment horizontal="left"/>
    </xf>
    <xf numFmtId="0" fontId="78" fillId="33" borderId="14" xfId="0" applyFont="1" applyFill="1" applyBorder="1" applyAlignment="1">
      <alignment vertical="center" wrapText="1"/>
    </xf>
    <xf numFmtId="1" fontId="11" fillId="0" borderId="10" xfId="0" applyNumberFormat="1" applyFont="1" applyBorder="1" applyAlignment="1">
      <alignment horizontal="center"/>
    </xf>
    <xf numFmtId="1" fontId="81" fillId="0" borderId="11" xfId="67" applyNumberFormat="1" applyFont="1" applyBorder="1" applyAlignment="1">
      <alignment horizontal="center"/>
      <protection/>
    </xf>
    <xf numFmtId="1" fontId="19" fillId="0" borderId="43" xfId="0" applyNumberFormat="1" applyFont="1" applyBorder="1" applyAlignment="1">
      <alignment horizontal="center"/>
    </xf>
    <xf numFmtId="9" fontId="78" fillId="33" borderId="43" xfId="70" applyFont="1" applyFill="1" applyBorder="1" applyAlignment="1">
      <alignment horizontal="center" vertical="center" wrapText="1"/>
    </xf>
    <xf numFmtId="1" fontId="11" fillId="0" borderId="37" xfId="0" applyNumberFormat="1" applyFont="1" applyFill="1" applyBorder="1" applyAlignment="1">
      <alignment horizontal="center" vertical="top" wrapText="1"/>
    </xf>
    <xf numFmtId="1" fontId="19" fillId="0" borderId="43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 vertical="top" wrapText="1"/>
    </xf>
    <xf numFmtId="2" fontId="19" fillId="33" borderId="0" xfId="0" applyNumberFormat="1" applyFont="1" applyFill="1" applyBorder="1" applyAlignment="1">
      <alignment vertical="center" wrapText="1"/>
    </xf>
    <xf numFmtId="9" fontId="19" fillId="0" borderId="0" xfId="70" applyFont="1" applyBorder="1" applyAlignment="1">
      <alignment/>
    </xf>
    <xf numFmtId="2" fontId="19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/>
    </xf>
    <xf numFmtId="0" fontId="82" fillId="33" borderId="0" xfId="0" applyFont="1" applyFill="1" applyBorder="1" applyAlignment="1">
      <alignment horizontal="center" vertical="center"/>
    </xf>
    <xf numFmtId="2" fontId="11" fillId="36" borderId="0" xfId="0" applyNumberFormat="1" applyFont="1" applyFill="1" applyBorder="1" applyAlignment="1">
      <alignment horizontal="center" vertical="center"/>
    </xf>
    <xf numFmtId="2" fontId="19" fillId="36" borderId="0" xfId="0" applyNumberFormat="1" applyFont="1" applyFill="1" applyBorder="1" applyAlignment="1">
      <alignment horizontal="center" vertical="center"/>
    </xf>
    <xf numFmtId="2" fontId="11" fillId="38" borderId="0" xfId="0" applyNumberFormat="1" applyFont="1" applyFill="1" applyAlignment="1">
      <alignment/>
    </xf>
    <xf numFmtId="0" fontId="83" fillId="0" borderId="0" xfId="0" applyFont="1" applyBorder="1" applyAlignment="1">
      <alignment/>
    </xf>
    <xf numFmtId="2" fontId="19" fillId="33" borderId="0" xfId="0" applyNumberFormat="1" applyFont="1" applyFill="1" applyBorder="1" applyAlignment="1">
      <alignment horizontal="center" wrapText="1"/>
    </xf>
    <xf numFmtId="2" fontId="19" fillId="0" borderId="0" xfId="0" applyNumberFormat="1" applyFont="1" applyBorder="1" applyAlignment="1">
      <alignment horizontal="center"/>
    </xf>
    <xf numFmtId="2" fontId="19" fillId="32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/>
    </xf>
    <xf numFmtId="2" fontId="11" fillId="0" borderId="0" xfId="0" applyNumberFormat="1" applyFont="1" applyFill="1" applyBorder="1" applyAlignment="1">
      <alignment horizontal="left" vertical="top" wrapText="1"/>
    </xf>
    <xf numFmtId="2" fontId="11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wrapText="1"/>
    </xf>
    <xf numFmtId="2" fontId="11" fillId="33" borderId="0" xfId="0" applyNumberFormat="1" applyFont="1" applyFill="1" applyBorder="1" applyAlignment="1">
      <alignment horizontal="center"/>
    </xf>
    <xf numFmtId="2" fontId="19" fillId="33" borderId="0" xfId="0" applyNumberFormat="1" applyFont="1" applyFill="1" applyBorder="1" applyAlignment="1">
      <alignment horizontal="center"/>
    </xf>
    <xf numFmtId="0" fontId="81" fillId="0" borderId="0" xfId="59" applyFont="1" applyBorder="1">
      <alignment/>
      <protection/>
    </xf>
    <xf numFmtId="0" fontId="19" fillId="33" borderId="0" xfId="0" applyFont="1" applyFill="1" applyBorder="1" applyAlignment="1">
      <alignment horizontal="center"/>
    </xf>
    <xf numFmtId="9" fontId="113" fillId="0" borderId="0" xfId="70" applyFont="1" applyFill="1" applyBorder="1" applyAlignment="1">
      <alignment/>
    </xf>
    <xf numFmtId="2" fontId="114" fillId="0" borderId="0" xfId="0" applyNumberFormat="1" applyFont="1" applyFill="1" applyAlignment="1">
      <alignment horizontal="center"/>
    </xf>
    <xf numFmtId="202" fontId="86" fillId="0" borderId="43" xfId="0" applyNumberFormat="1" applyFont="1" applyBorder="1" applyAlignment="1">
      <alignment horizontal="center"/>
    </xf>
    <xf numFmtId="2" fontId="108" fillId="0" borderId="43" xfId="0" applyNumberFormat="1" applyFont="1" applyBorder="1" applyAlignment="1">
      <alignment horizontal="center"/>
    </xf>
    <xf numFmtId="2" fontId="115" fillId="0" borderId="10" xfId="0" applyNumberFormat="1" applyFont="1" applyFill="1" applyBorder="1" applyAlignment="1">
      <alignment horizontal="center" vertical="top" wrapText="1"/>
    </xf>
    <xf numFmtId="2" fontId="111" fillId="0" borderId="4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right" vertical="top" wrapText="1"/>
    </xf>
    <xf numFmtId="0" fontId="45" fillId="0" borderId="18" xfId="0" applyFont="1" applyFill="1" applyBorder="1" applyAlignment="1">
      <alignment horizontal="right"/>
    </xf>
    <xf numFmtId="0" fontId="6" fillId="0" borderId="10" xfId="0" applyFont="1" applyFill="1" applyBorder="1" applyAlignment="1" quotePrefix="1">
      <alignment horizontal="center" vertical="top" wrapText="1"/>
    </xf>
    <xf numFmtId="0" fontId="6" fillId="0" borderId="10" xfId="0" applyFont="1" applyFill="1" applyBorder="1" applyAlignment="1" quotePrefix="1">
      <alignment horizontal="center"/>
    </xf>
    <xf numFmtId="2" fontId="6" fillId="0" borderId="18" xfId="0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/>
    </xf>
    <xf numFmtId="2" fontId="46" fillId="0" borderId="18" xfId="0" applyNumberFormat="1" applyFont="1" applyFill="1" applyBorder="1" applyAlignment="1">
      <alignment/>
    </xf>
    <xf numFmtId="0" fontId="46" fillId="0" borderId="18" xfId="0" applyFont="1" applyFill="1" applyBorder="1" applyAlignment="1">
      <alignment horizontal="right"/>
    </xf>
    <xf numFmtId="0" fontId="6" fillId="0" borderId="48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 quotePrefix="1">
      <alignment horizontal="right"/>
    </xf>
    <xf numFmtId="0" fontId="5" fillId="0" borderId="2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9" fontId="6" fillId="39" borderId="20" xfId="70" applyFont="1" applyFill="1" applyBorder="1" applyAlignment="1">
      <alignment horizontal="center" vertical="center"/>
    </xf>
    <xf numFmtId="9" fontId="6" fillId="39" borderId="19" xfId="70" applyFont="1" applyFill="1" applyBorder="1" applyAlignment="1">
      <alignment horizontal="center" vertical="center"/>
    </xf>
    <xf numFmtId="0" fontId="31" fillId="0" borderId="10" xfId="59" applyFont="1" applyFill="1" applyBorder="1">
      <alignment/>
      <protection/>
    </xf>
    <xf numFmtId="0" fontId="6" fillId="0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9" fontId="5" fillId="33" borderId="69" xfId="70" applyFont="1" applyFill="1" applyBorder="1" applyAlignment="1">
      <alignment horizontal="center" wrapText="1"/>
    </xf>
    <xf numFmtId="0" fontId="6" fillId="38" borderId="10" xfId="0" applyFont="1" applyFill="1" applyBorder="1" applyAlignment="1">
      <alignment/>
    </xf>
    <xf numFmtId="2" fontId="6" fillId="38" borderId="10" xfId="0" applyNumberFormat="1" applyFont="1" applyFill="1" applyBorder="1" applyAlignment="1">
      <alignment horizontal="right"/>
    </xf>
    <xf numFmtId="0" fontId="5" fillId="38" borderId="5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31" fillId="0" borderId="10" xfId="59" applyFont="1" applyFill="1" applyBorder="1" applyAlignment="1">
      <alignment horizontal="right"/>
      <protection/>
    </xf>
    <xf numFmtId="0" fontId="31" fillId="0" borderId="25" xfId="59" applyFont="1" applyFill="1" applyBorder="1">
      <alignment/>
      <protection/>
    </xf>
    <xf numFmtId="0" fontId="31" fillId="0" borderId="25" xfId="59" applyFont="1" applyFill="1" applyBorder="1" applyAlignment="1">
      <alignment horizontal="right"/>
      <protection/>
    </xf>
    <xf numFmtId="0" fontId="5" fillId="0" borderId="25" xfId="0" applyFont="1" applyFill="1" applyBorder="1" applyAlignment="1">
      <alignment/>
    </xf>
    <xf numFmtId="2" fontId="6" fillId="39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right"/>
    </xf>
    <xf numFmtId="2" fontId="6" fillId="0" borderId="10" xfId="70" applyNumberFormat="1" applyFont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6" fillId="0" borderId="20" xfId="70" applyNumberFormat="1" applyFont="1" applyFill="1" applyBorder="1" applyAlignment="1">
      <alignment horizontal="center"/>
    </xf>
    <xf numFmtId="2" fontId="5" fillId="38" borderId="18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0" fillId="0" borderId="25" xfId="61" applyFont="1" applyFill="1" applyBorder="1" applyAlignment="1">
      <alignment horizontal="center" vertical="top" wrapText="1"/>
      <protection/>
    </xf>
    <xf numFmtId="0" fontId="0" fillId="0" borderId="10" xfId="61" applyFont="1" applyFill="1" applyBorder="1" applyAlignment="1">
      <alignment horizontal="center" vertical="top" wrapText="1"/>
      <protection/>
    </xf>
    <xf numFmtId="0" fontId="23" fillId="0" borderId="10" xfId="70" applyNumberFormat="1" applyFont="1" applyFill="1" applyBorder="1" applyAlignment="1">
      <alignment/>
    </xf>
    <xf numFmtId="9" fontId="23" fillId="0" borderId="18" xfId="70" applyFont="1" applyFill="1" applyBorder="1" applyAlignment="1">
      <alignment/>
    </xf>
    <xf numFmtId="0" fontId="0" fillId="0" borderId="10" xfId="6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0" fontId="22" fillId="0" borderId="10" xfId="7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 wrapText="1"/>
    </xf>
    <xf numFmtId="1" fontId="14" fillId="0" borderId="10" xfId="70" applyNumberFormat="1" applyFont="1" applyFill="1" applyBorder="1" applyAlignment="1">
      <alignment horizontal="center"/>
    </xf>
    <xf numFmtId="0" fontId="14" fillId="0" borderId="10" xfId="70" applyNumberFormat="1" applyFont="1" applyFill="1" applyBorder="1" applyAlignment="1">
      <alignment/>
    </xf>
    <xf numFmtId="9" fontId="14" fillId="0" borderId="18" xfId="70" applyFont="1" applyFill="1" applyBorder="1" applyAlignment="1">
      <alignment/>
    </xf>
    <xf numFmtId="0" fontId="14" fillId="0" borderId="2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" fontId="8" fillId="0" borderId="10" xfId="70" applyNumberFormat="1" applyFont="1" applyFill="1" applyBorder="1" applyAlignment="1">
      <alignment horizontal="center"/>
    </xf>
    <xf numFmtId="0" fontId="8" fillId="0" borderId="10" xfId="70" applyNumberFormat="1" applyFont="1" applyFill="1" applyBorder="1" applyAlignment="1">
      <alignment/>
    </xf>
    <xf numFmtId="9" fontId="8" fillId="0" borderId="18" xfId="70" applyFont="1" applyFill="1" applyBorder="1" applyAlignment="1">
      <alignment/>
    </xf>
    <xf numFmtId="10" fontId="6" fillId="39" borderId="0" xfId="70" applyNumberFormat="1" applyFont="1" applyFill="1" applyAlignment="1">
      <alignment/>
    </xf>
    <xf numFmtId="9" fontId="5" fillId="0" borderId="19" xfId="70" applyNumberFormat="1" applyFont="1" applyFill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_Book1" xfId="66"/>
    <cellStyle name="Normal_calculation -utt" xfId="67"/>
    <cellStyle name="Note" xfId="68"/>
    <cellStyle name="Output" xfId="69"/>
    <cellStyle name="Percent" xfId="70"/>
    <cellStyle name="Percent 2" xfId="71"/>
    <cellStyle name="Percent 2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455</xdr:row>
      <xdr:rowOff>0</xdr:rowOff>
    </xdr:from>
    <xdr:to>
      <xdr:col>6</xdr:col>
      <xdr:colOff>552450</xdr:colOff>
      <xdr:row>455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9001125" y="10269855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456</xdr:row>
      <xdr:rowOff>200025</xdr:rowOff>
    </xdr:from>
    <xdr:to>
      <xdr:col>3</xdr:col>
      <xdr:colOff>342900</xdr:colOff>
      <xdr:row>456</xdr:row>
      <xdr:rowOff>200025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5448300" y="1031271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456</xdr:row>
      <xdr:rowOff>200025</xdr:rowOff>
    </xdr:from>
    <xdr:to>
      <xdr:col>5</xdr:col>
      <xdr:colOff>285750</xdr:colOff>
      <xdr:row>456</xdr:row>
      <xdr:rowOff>200025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8943975" y="10312717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1110"/>
  <sheetViews>
    <sheetView tabSelected="1" view="pageBreakPreview" zoomScaleSheetLayoutView="100" workbookViewId="0" topLeftCell="A120">
      <selection activeCell="C130" sqref="C130"/>
    </sheetView>
  </sheetViews>
  <sheetFormatPr defaultColWidth="9.140625" defaultRowHeight="12.75"/>
  <cols>
    <col min="1" max="1" width="19.57421875" style="163" customWidth="1"/>
    <col min="2" max="2" width="32.28125" style="1" customWidth="1"/>
    <col min="3" max="3" width="29.8515625" style="1" customWidth="1"/>
    <col min="4" max="4" width="29.140625" style="163" customWidth="1"/>
    <col min="5" max="5" width="23.28125" style="9" customWidth="1"/>
    <col min="6" max="6" width="17.00390625" style="1" customWidth="1"/>
    <col min="7" max="7" width="18.57421875" style="582" customWidth="1"/>
    <col min="8" max="8" width="18.57421875" style="35" customWidth="1"/>
    <col min="9" max="9" width="23.140625" style="369" customWidth="1"/>
    <col min="10" max="14" width="18.57421875" style="35" customWidth="1"/>
    <col min="15" max="15" width="13.7109375" style="35" customWidth="1"/>
    <col min="16" max="16" width="14.8515625" style="1219" customWidth="1"/>
    <col min="17" max="17" width="14.7109375" style="35" customWidth="1"/>
    <col min="18" max="18" width="18.57421875" style="35" customWidth="1"/>
    <col min="19" max="19" width="33.8515625" style="35" customWidth="1"/>
    <col min="20" max="20" width="9.00390625" style="35" customWidth="1"/>
    <col min="21" max="23" width="18.57421875" style="35" customWidth="1"/>
    <col min="24" max="24" width="16.421875" style="35" customWidth="1"/>
    <col min="25" max="25" width="21.57421875" style="1" customWidth="1"/>
    <col min="26" max="26" width="13.28125" style="1" customWidth="1"/>
    <col min="27" max="27" width="14.8515625" style="1" customWidth="1"/>
    <col min="28" max="28" width="18.7109375" style="1" customWidth="1"/>
    <col min="29" max="29" width="17.421875" style="1" customWidth="1"/>
    <col min="30" max="32" width="15.57421875" style="1" customWidth="1"/>
    <col min="33" max="33" width="18.00390625" style="1" customWidth="1"/>
    <col min="34" max="34" width="14.00390625" style="1" customWidth="1"/>
    <col min="35" max="35" width="12.00390625" style="1" customWidth="1"/>
    <col min="36" max="36" width="13.421875" style="1" customWidth="1"/>
    <col min="37" max="37" width="17.421875" style="1" customWidth="1"/>
    <col min="38" max="38" width="15.140625" style="1" customWidth="1"/>
    <col min="39" max="39" width="13.140625" style="1" customWidth="1"/>
    <col min="40" max="40" width="13.421875" style="1" customWidth="1"/>
    <col min="41" max="16384" width="9.140625" style="1" customWidth="1"/>
  </cols>
  <sheetData>
    <row r="1" spans="1:24" ht="20.25">
      <c r="A1" s="1193" t="s">
        <v>0</v>
      </c>
      <c r="B1" s="1193"/>
      <c r="C1" s="1193"/>
      <c r="D1" s="1193"/>
      <c r="E1" s="1193"/>
      <c r="F1" s="1193"/>
      <c r="G1" s="708"/>
      <c r="H1" s="96"/>
      <c r="I1" s="368"/>
      <c r="J1" s="96"/>
      <c r="K1" s="96" t="s">
        <v>304</v>
      </c>
      <c r="L1" s="96"/>
      <c r="M1" s="96"/>
      <c r="N1" s="96"/>
      <c r="O1" s="96"/>
      <c r="P1" s="1217"/>
      <c r="Q1" s="96"/>
      <c r="R1" s="96"/>
      <c r="S1" s="96"/>
      <c r="T1" s="96"/>
      <c r="U1" s="96"/>
      <c r="V1" s="96"/>
      <c r="W1" s="96"/>
      <c r="X1" s="96"/>
    </row>
    <row r="2" spans="1:24" ht="20.25">
      <c r="A2" s="1193" t="s">
        <v>1</v>
      </c>
      <c r="B2" s="1193"/>
      <c r="C2" s="1193"/>
      <c r="D2" s="1193"/>
      <c r="E2" s="1193"/>
      <c r="F2" s="1193"/>
      <c r="G2" s="709"/>
      <c r="H2" s="288"/>
      <c r="I2" s="288"/>
      <c r="J2" s="288"/>
      <c r="K2" s="288"/>
      <c r="L2" s="288"/>
      <c r="M2" s="288"/>
      <c r="N2" s="288"/>
      <c r="O2" s="288"/>
      <c r="P2" s="1218"/>
      <c r="Q2" s="288"/>
      <c r="R2" s="288"/>
      <c r="S2" s="288"/>
      <c r="T2" s="288"/>
      <c r="U2" s="288"/>
      <c r="V2" s="288"/>
      <c r="W2" s="288"/>
      <c r="X2" s="288"/>
    </row>
    <row r="3" spans="1:24" ht="20.25">
      <c r="A3" s="1193" t="s">
        <v>316</v>
      </c>
      <c r="B3" s="1193"/>
      <c r="C3" s="1193"/>
      <c r="D3" s="1193"/>
      <c r="E3" s="1193"/>
      <c r="F3" s="1193"/>
      <c r="G3" s="709"/>
      <c r="H3" s="288"/>
      <c r="I3" s="288"/>
      <c r="J3" s="288"/>
      <c r="K3" s="288"/>
      <c r="L3" s="288"/>
      <c r="M3" s="288"/>
      <c r="N3" s="288"/>
      <c r="O3" s="288"/>
      <c r="P3" s="1218"/>
      <c r="Q3" s="288"/>
      <c r="R3" s="288"/>
      <c r="S3" s="288"/>
      <c r="T3" s="288"/>
      <c r="U3" s="288"/>
      <c r="V3" s="288"/>
      <c r="W3" s="288"/>
      <c r="X3" s="288"/>
    </row>
    <row r="4" spans="1:6" ht="15">
      <c r="A4" s="1195"/>
      <c r="B4" s="1195"/>
      <c r="C4" s="1195"/>
      <c r="D4" s="1195"/>
      <c r="E4" s="1195"/>
      <c r="F4" s="1195"/>
    </row>
    <row r="5" spans="1:24" ht="26.25">
      <c r="A5" s="1196" t="s">
        <v>166</v>
      </c>
      <c r="B5" s="1196"/>
      <c r="C5" s="1196"/>
      <c r="D5" s="1196"/>
      <c r="E5" s="1196"/>
      <c r="F5" s="1196"/>
      <c r="G5" s="596"/>
      <c r="H5" s="156"/>
      <c r="I5" s="156"/>
      <c r="J5" s="156"/>
      <c r="K5" s="156"/>
      <c r="L5" s="156"/>
      <c r="M5" s="156"/>
      <c r="N5" s="156"/>
      <c r="O5" s="156"/>
      <c r="P5" s="1218"/>
      <c r="Q5" s="156"/>
      <c r="R5" s="156"/>
      <c r="S5" s="156"/>
      <c r="T5" s="156"/>
      <c r="U5" s="156"/>
      <c r="V5" s="156"/>
      <c r="W5" s="156"/>
      <c r="X5" s="156"/>
    </row>
    <row r="6" spans="1:6" ht="9.75" customHeight="1">
      <c r="A6" s="156" t="s">
        <v>45</v>
      </c>
      <c r="B6" s="2"/>
      <c r="C6" s="2"/>
      <c r="E6" s="194"/>
      <c r="F6" s="2"/>
    </row>
    <row r="7" spans="1:24" ht="16.5">
      <c r="A7" s="1197" t="s">
        <v>291</v>
      </c>
      <c r="B7" s="1197"/>
      <c r="C7" s="1197"/>
      <c r="D7" s="1197"/>
      <c r="E7" s="1197"/>
      <c r="F7" s="1197"/>
      <c r="G7" s="596"/>
      <c r="H7" s="156"/>
      <c r="I7" s="156"/>
      <c r="J7" s="156"/>
      <c r="K7" s="156"/>
      <c r="L7" s="156"/>
      <c r="M7" s="156"/>
      <c r="N7" s="156"/>
      <c r="O7" s="156"/>
      <c r="P7" s="1218"/>
      <c r="Q7" s="156"/>
      <c r="R7" s="156"/>
      <c r="S7" s="156"/>
      <c r="T7" s="156"/>
      <c r="U7" s="156"/>
      <c r="V7" s="156"/>
      <c r="W7" s="156"/>
      <c r="X7" s="156"/>
    </row>
    <row r="8" ht="11.25" customHeight="1"/>
    <row r="9" spans="1:24" s="241" customFormat="1" ht="14.25" customHeight="1">
      <c r="A9" s="237" t="s">
        <v>361</v>
      </c>
      <c r="B9" s="237"/>
      <c r="C9" s="237"/>
      <c r="D9" s="238"/>
      <c r="E9" s="239"/>
      <c r="F9" s="237"/>
      <c r="G9" s="710"/>
      <c r="H9" s="240"/>
      <c r="I9" s="370"/>
      <c r="J9" s="240"/>
      <c r="K9" s="240"/>
      <c r="L9" s="240"/>
      <c r="M9" s="240"/>
      <c r="N9" s="240"/>
      <c r="O9" s="240"/>
      <c r="P9" s="1220"/>
      <c r="Q9" s="240"/>
      <c r="R9" s="240"/>
      <c r="S9" s="240"/>
      <c r="T9" s="240"/>
      <c r="U9" s="240"/>
      <c r="V9" s="240"/>
      <c r="W9" s="240"/>
      <c r="X9" s="240"/>
    </row>
    <row r="10" spans="1:24" s="7" customFormat="1" ht="14.25" customHeight="1">
      <c r="A10" s="164"/>
      <c r="B10" s="4"/>
      <c r="C10" s="4"/>
      <c r="D10" s="183"/>
      <c r="E10" s="195"/>
      <c r="F10" s="4"/>
      <c r="G10" s="711"/>
      <c r="H10" s="62"/>
      <c r="I10" s="371"/>
      <c r="J10" s="62"/>
      <c r="K10" s="62"/>
      <c r="L10" s="62"/>
      <c r="M10" s="62"/>
      <c r="N10" s="62"/>
      <c r="O10" s="62"/>
      <c r="P10" s="1221"/>
      <c r="Q10" s="62"/>
      <c r="R10" s="62"/>
      <c r="S10" s="62"/>
      <c r="T10" s="62"/>
      <c r="U10" s="62"/>
      <c r="V10" s="62"/>
      <c r="W10" s="62"/>
      <c r="X10" s="62"/>
    </row>
    <row r="11" spans="1:24" ht="16.5" customHeight="1">
      <c r="A11" s="1135" t="s">
        <v>160</v>
      </c>
      <c r="B11" s="1135"/>
      <c r="C11" s="1135"/>
      <c r="D11" s="1135"/>
      <c r="E11" s="196"/>
      <c r="F11" s="3"/>
      <c r="G11" s="712"/>
      <c r="H11" s="63"/>
      <c r="I11" s="372"/>
      <c r="J11" s="63"/>
      <c r="K11" s="63"/>
      <c r="L11" s="63"/>
      <c r="M11" s="63"/>
      <c r="N11" s="63"/>
      <c r="O11" s="63"/>
      <c r="P11" s="1221"/>
      <c r="Q11" s="63"/>
      <c r="R11" s="63"/>
      <c r="S11" s="63"/>
      <c r="T11" s="63"/>
      <c r="U11" s="63"/>
      <c r="V11" s="63"/>
      <c r="W11" s="63"/>
      <c r="X11" s="63"/>
    </row>
    <row r="12" spans="1:24" ht="17.25" thickBot="1">
      <c r="A12" s="1184" t="s">
        <v>268</v>
      </c>
      <c r="B12" s="1184"/>
      <c r="C12" s="1184"/>
      <c r="D12" s="1184"/>
      <c r="E12" s="1184"/>
      <c r="F12" s="3"/>
      <c r="G12" s="712"/>
      <c r="H12" s="63"/>
      <c r="I12" s="372"/>
      <c r="J12" s="63"/>
      <c r="K12" s="63"/>
      <c r="L12" s="63"/>
      <c r="M12" s="63"/>
      <c r="N12" s="63"/>
      <c r="O12" s="63"/>
      <c r="P12" s="1221"/>
      <c r="Q12" s="63"/>
      <c r="R12" s="63"/>
      <c r="S12" s="63"/>
      <c r="T12" s="63"/>
      <c r="U12" s="63"/>
      <c r="V12" s="63"/>
      <c r="W12" s="63"/>
      <c r="X12" s="63"/>
    </row>
    <row r="13" spans="1:24" ht="21.75" customHeight="1">
      <c r="A13" s="1207" t="s">
        <v>81</v>
      </c>
      <c r="B13" s="1189" t="s">
        <v>57</v>
      </c>
      <c r="C13" s="1190"/>
      <c r="D13" s="1190"/>
      <c r="E13" s="1191"/>
      <c r="F13" s="3"/>
      <c r="G13" s="712"/>
      <c r="H13" s="63"/>
      <c r="I13" s="372"/>
      <c r="J13" s="63"/>
      <c r="K13" s="63"/>
      <c r="L13" s="63"/>
      <c r="M13" s="63"/>
      <c r="N13" s="63"/>
      <c r="O13" s="63"/>
      <c r="P13" s="1221"/>
      <c r="Q13" s="63"/>
      <c r="R13" s="63"/>
      <c r="S13" s="63"/>
      <c r="T13" s="63"/>
      <c r="U13" s="63"/>
      <c r="V13" s="63"/>
      <c r="W13" s="63"/>
      <c r="X13" s="63"/>
    </row>
    <row r="14" spans="1:24" s="6" customFormat="1" ht="80.25" customHeight="1">
      <c r="A14" s="1208"/>
      <c r="B14" s="483" t="s">
        <v>329</v>
      </c>
      <c r="C14" s="456" t="s">
        <v>362</v>
      </c>
      <c r="D14" s="484" t="s">
        <v>5</v>
      </c>
      <c r="E14" s="485" t="s">
        <v>58</v>
      </c>
      <c r="F14" s="5"/>
      <c r="G14" s="713"/>
      <c r="H14" s="64"/>
      <c r="I14" s="64"/>
      <c r="J14" s="64"/>
      <c r="K14" s="64"/>
      <c r="L14" s="64"/>
      <c r="M14" s="64"/>
      <c r="N14" s="64"/>
      <c r="O14" s="64"/>
      <c r="P14" s="1222"/>
      <c r="Q14" s="64"/>
      <c r="R14" s="64"/>
      <c r="S14" s="64"/>
      <c r="T14" s="64"/>
      <c r="U14" s="64"/>
      <c r="V14" s="64"/>
      <c r="W14" s="64"/>
      <c r="X14" s="64"/>
    </row>
    <row r="15" spans="1:24" ht="18" customHeight="1">
      <c r="A15" s="221" t="s">
        <v>25</v>
      </c>
      <c r="B15" s="165">
        <v>2899029</v>
      </c>
      <c r="C15" s="861">
        <v>2718434</v>
      </c>
      <c r="D15" s="165">
        <f>C15-B15</f>
        <v>-180595</v>
      </c>
      <c r="E15" s="97">
        <f>D15/B15</f>
        <v>-0.06229499601418268</v>
      </c>
      <c r="F15" s="3"/>
      <c r="G15" s="712"/>
      <c r="H15" s="63"/>
      <c r="I15" s="372"/>
      <c r="J15" s="63"/>
      <c r="K15" s="63"/>
      <c r="L15" s="63"/>
      <c r="M15" s="63"/>
      <c r="N15" s="63"/>
      <c r="O15" s="63"/>
      <c r="P15" s="1221"/>
      <c r="Q15" s="63"/>
      <c r="R15" s="63"/>
      <c r="S15" s="63"/>
      <c r="T15" s="63"/>
      <c r="U15" s="63"/>
      <c r="V15" s="63"/>
      <c r="W15" s="63"/>
      <c r="X15" s="63"/>
    </row>
    <row r="16" spans="1:24" ht="18" customHeight="1">
      <c r="A16" s="221" t="s">
        <v>82</v>
      </c>
      <c r="B16" s="165">
        <v>1349967</v>
      </c>
      <c r="C16" s="861">
        <v>1332485</v>
      </c>
      <c r="D16" s="165">
        <f>C16-B16</f>
        <v>-17482</v>
      </c>
      <c r="E16" s="97">
        <f>D16/B16</f>
        <v>-0.01294994618386968</v>
      </c>
      <c r="F16" s="3"/>
      <c r="G16" s="712"/>
      <c r="H16" s="63"/>
      <c r="I16" s="372"/>
      <c r="J16" s="63"/>
      <c r="K16" s="63"/>
      <c r="L16" s="63"/>
      <c r="M16" s="63"/>
      <c r="N16" s="63"/>
      <c r="O16" s="63"/>
      <c r="P16" s="1221"/>
      <c r="Q16" s="63"/>
      <c r="R16" s="63"/>
      <c r="S16" s="63"/>
      <c r="T16" s="63"/>
      <c r="U16" s="63"/>
      <c r="V16" s="63"/>
      <c r="W16" s="63"/>
      <c r="X16" s="63"/>
    </row>
    <row r="17" spans="1:24" ht="18" customHeight="1">
      <c r="A17" s="221" t="s">
        <v>171</v>
      </c>
      <c r="B17" s="165">
        <v>7175</v>
      </c>
      <c r="C17" s="165">
        <v>2654</v>
      </c>
      <c r="D17" s="165">
        <f>C17-B17</f>
        <v>-4521</v>
      </c>
      <c r="E17" s="97">
        <f>D17/B17</f>
        <v>-0.6301045296167247</v>
      </c>
      <c r="F17" s="3"/>
      <c r="G17" s="712"/>
      <c r="H17" s="63"/>
      <c r="I17" s="372"/>
      <c r="J17" s="63"/>
      <c r="K17" s="63"/>
      <c r="L17" s="63"/>
      <c r="M17" s="63"/>
      <c r="N17" s="63"/>
      <c r="O17" s="63"/>
      <c r="P17" s="1221"/>
      <c r="Q17" s="63"/>
      <c r="R17" s="63"/>
      <c r="S17" s="63"/>
      <c r="T17" s="63"/>
      <c r="U17" s="63"/>
      <c r="V17" s="63"/>
      <c r="W17" s="63"/>
      <c r="X17" s="63"/>
    </row>
    <row r="18" spans="1:5" ht="18" customHeight="1" thickBot="1">
      <c r="A18" s="222" t="s">
        <v>17</v>
      </c>
      <c r="B18" s="397">
        <f>SUM(B15:B17)</f>
        <v>4256171</v>
      </c>
      <c r="C18" s="289">
        <f>SUM(C15:C17)</f>
        <v>4053573</v>
      </c>
      <c r="D18" s="166">
        <f>C18-B18</f>
        <v>-202598</v>
      </c>
      <c r="E18" s="98">
        <f>D18/B18</f>
        <v>-0.04760100099361609</v>
      </c>
    </row>
    <row r="19" spans="1:5" ht="18" customHeight="1">
      <c r="A19" s="170"/>
      <c r="B19" s="481"/>
      <c r="C19" s="481"/>
      <c r="D19" s="476"/>
      <c r="E19" s="12"/>
    </row>
    <row r="20" spans="1:5" ht="18" customHeight="1">
      <c r="A20" s="170"/>
      <c r="B20" s="481"/>
      <c r="C20" s="481"/>
      <c r="D20" s="476"/>
      <c r="E20" s="12"/>
    </row>
    <row r="21" spans="1:5" ht="16.5">
      <c r="A21" s="167"/>
      <c r="B21" s="7"/>
      <c r="C21" s="7"/>
      <c r="D21" s="167"/>
      <c r="E21" s="197"/>
    </row>
    <row r="22" spans="1:16" s="243" customFormat="1" ht="20.25" customHeight="1" thickBot="1">
      <c r="A22" s="425" t="s">
        <v>330</v>
      </c>
      <c r="B22" s="242"/>
      <c r="C22" s="242"/>
      <c r="E22" s="244"/>
      <c r="G22" s="610"/>
      <c r="I22" s="163"/>
      <c r="P22" s="1223"/>
    </row>
    <row r="23" spans="1:24" ht="42.75" customHeight="1">
      <c r="A23" s="482" t="s">
        <v>154</v>
      </c>
      <c r="B23" s="862" t="s">
        <v>81</v>
      </c>
      <c r="C23" s="863" t="s">
        <v>331</v>
      </c>
      <c r="G23" s="584"/>
      <c r="H23" s="1"/>
      <c r="I23" s="163"/>
      <c r="J23" s="1"/>
      <c r="K23" s="1"/>
      <c r="L23" s="1"/>
      <c r="M23" s="1"/>
      <c r="N23" s="1"/>
      <c r="O23" s="1"/>
      <c r="P23" s="31"/>
      <c r="Q23" s="1"/>
      <c r="R23" s="1"/>
      <c r="S23" s="1"/>
      <c r="T23" s="1"/>
      <c r="U23" s="1"/>
      <c r="V23" s="1"/>
      <c r="W23" s="1"/>
      <c r="X23" s="1"/>
    </row>
    <row r="24" spans="1:24" ht="18" customHeight="1">
      <c r="A24" s="87">
        <v>1</v>
      </c>
      <c r="B24" s="23" t="s">
        <v>155</v>
      </c>
      <c r="C24" s="864">
        <v>210</v>
      </c>
      <c r="G24" s="584"/>
      <c r="H24" s="1"/>
      <c r="I24" s="163"/>
      <c r="J24" s="1"/>
      <c r="K24" s="1"/>
      <c r="L24" s="1"/>
      <c r="M24" s="1"/>
      <c r="N24" s="1"/>
      <c r="O24" s="1"/>
      <c r="P24" s="31"/>
      <c r="Q24" s="1"/>
      <c r="R24" s="1"/>
      <c r="S24" s="1"/>
      <c r="T24" s="1"/>
      <c r="U24" s="1"/>
      <c r="V24" s="1"/>
      <c r="W24" s="1"/>
      <c r="X24" s="1"/>
    </row>
    <row r="25" spans="1:24" ht="18" customHeight="1">
      <c r="A25" s="87">
        <v>3</v>
      </c>
      <c r="B25" s="23" t="s">
        <v>156</v>
      </c>
      <c r="C25" s="864">
        <v>220</v>
      </c>
      <c r="G25" s="714"/>
      <c r="H25" s="305"/>
      <c r="I25" s="373"/>
      <c r="J25" s="305"/>
      <c r="K25" s="305"/>
      <c r="L25" s="305"/>
      <c r="M25" s="305"/>
      <c r="N25" s="305"/>
      <c r="O25" s="305"/>
      <c r="P25" s="1224"/>
      <c r="Q25" s="305"/>
      <c r="R25" s="305"/>
      <c r="S25" s="305"/>
      <c r="T25" s="305"/>
      <c r="U25" s="305"/>
      <c r="V25" s="305"/>
      <c r="W25" s="305"/>
      <c r="X25" s="305"/>
    </row>
    <row r="26" spans="1:5" ht="18" customHeight="1" thickBot="1">
      <c r="A26" s="88">
        <v>2</v>
      </c>
      <c r="B26" s="139" t="s">
        <v>171</v>
      </c>
      <c r="C26" s="865">
        <v>312</v>
      </c>
      <c r="D26" s="167"/>
      <c r="E26" s="197"/>
    </row>
    <row r="27" spans="1:5" ht="16.5">
      <c r="A27" s="167"/>
      <c r="B27" s="7"/>
      <c r="C27" s="7"/>
      <c r="D27" s="167"/>
      <c r="E27" s="197"/>
    </row>
    <row r="28" spans="1:5" ht="16.5">
      <c r="A28" s="167"/>
      <c r="B28" s="7"/>
      <c r="C28" s="7"/>
      <c r="D28" s="167"/>
      <c r="E28" s="197"/>
    </row>
    <row r="29" spans="1:5" ht="16.5">
      <c r="A29" s="167"/>
      <c r="B29" s="7"/>
      <c r="C29" s="7"/>
      <c r="D29" s="167"/>
      <c r="E29" s="197"/>
    </row>
    <row r="30" spans="1:6" ht="19.5" customHeight="1" thickBot="1">
      <c r="A30" s="1192" t="s">
        <v>59</v>
      </c>
      <c r="B30" s="1192"/>
      <c r="C30" s="1192"/>
      <c r="D30" s="1173"/>
      <c r="E30" s="1173"/>
      <c r="F30" s="8"/>
    </row>
    <row r="31" spans="1:6" ht="54.75" customHeight="1">
      <c r="A31" s="101" t="s">
        <v>62</v>
      </c>
      <c r="B31" s="85" t="s">
        <v>332</v>
      </c>
      <c r="C31" s="85" t="s">
        <v>367</v>
      </c>
      <c r="D31" s="330" t="s">
        <v>5</v>
      </c>
      <c r="E31" s="198" t="s">
        <v>58</v>
      </c>
      <c r="F31" s="8"/>
    </row>
    <row r="32" spans="1:5" ht="18" customHeight="1">
      <c r="A32" s="223" t="s">
        <v>25</v>
      </c>
      <c r="B32" s="399">
        <v>210</v>
      </c>
      <c r="C32" s="1102">
        <v>210</v>
      </c>
      <c r="D32" s="168">
        <f>C32-B32</f>
        <v>0</v>
      </c>
      <c r="E32" s="99">
        <f>D32/B32</f>
        <v>0</v>
      </c>
    </row>
    <row r="33" spans="1:5" ht="18" customHeight="1">
      <c r="A33" s="223" t="s">
        <v>267</v>
      </c>
      <c r="B33" s="399">
        <v>220</v>
      </c>
      <c r="C33" s="1102">
        <v>220</v>
      </c>
      <c r="D33" s="168">
        <f>C33-B33</f>
        <v>0</v>
      </c>
      <c r="E33" s="99">
        <f>D33/B33</f>
        <v>0</v>
      </c>
    </row>
    <row r="34" spans="1:5" ht="18" customHeight="1" thickBot="1">
      <c r="A34" s="224" t="s">
        <v>79</v>
      </c>
      <c r="B34" s="624">
        <f>AVERAGE(B32:B33)</f>
        <v>215</v>
      </c>
      <c r="C34" s="624">
        <f>AVERAGE(C32:C33)</f>
        <v>215</v>
      </c>
      <c r="D34" s="169">
        <f>(D32+D33)/2</f>
        <v>0</v>
      </c>
      <c r="E34" s="100">
        <f>D34/B34</f>
        <v>0</v>
      </c>
    </row>
    <row r="35" spans="1:5" ht="17.25" thickBot="1">
      <c r="A35" s="157"/>
      <c r="B35" s="478"/>
      <c r="C35" s="478"/>
      <c r="D35" s="72"/>
      <c r="E35" s="10"/>
    </row>
    <row r="36" spans="1:5" ht="17.25" thickBot="1">
      <c r="A36" s="499" t="s">
        <v>171</v>
      </c>
      <c r="B36" s="1103">
        <v>312</v>
      </c>
      <c r="C36" s="1104">
        <v>312</v>
      </c>
      <c r="D36" s="500">
        <f>C36-B36</f>
        <v>0</v>
      </c>
      <c r="E36" s="501">
        <f>D36/B36</f>
        <v>0</v>
      </c>
    </row>
    <row r="37" spans="1:5" ht="16.5">
      <c r="A37" s="427"/>
      <c r="B37" s="428"/>
      <c r="C37" s="428"/>
      <c r="D37" s="475"/>
      <c r="E37" s="430"/>
    </row>
    <row r="38" spans="1:5" ht="16.5">
      <c r="A38" s="427"/>
      <c r="B38" s="428"/>
      <c r="C38" s="428"/>
      <c r="D38" s="475"/>
      <c r="E38" s="430"/>
    </row>
    <row r="39" spans="1:5" ht="16.5">
      <c r="A39" s="427"/>
      <c r="B39" s="428"/>
      <c r="C39" s="428"/>
      <c r="D39" s="429"/>
      <c r="E39" s="430"/>
    </row>
    <row r="40" spans="1:5" ht="14.25" customHeight="1">
      <c r="A40" s="1192" t="s">
        <v>292</v>
      </c>
      <c r="B40" s="1192"/>
      <c r="C40" s="1192"/>
      <c r="D40" s="11"/>
      <c r="E40" s="12"/>
    </row>
    <row r="41" spans="1:5" ht="14.25" customHeight="1" thickBot="1">
      <c r="A41" s="1174" t="s">
        <v>363</v>
      </c>
      <c r="B41" s="1174"/>
      <c r="C41" s="1174"/>
      <c r="D41" s="11"/>
      <c r="E41" s="12"/>
    </row>
    <row r="42" spans="1:5" ht="49.5" customHeight="1">
      <c r="A42" s="453" t="s">
        <v>62</v>
      </c>
      <c r="B42" s="85" t="s">
        <v>243</v>
      </c>
      <c r="C42" s="85" t="s">
        <v>364</v>
      </c>
      <c r="D42" s="330" t="s">
        <v>244</v>
      </c>
      <c r="E42" s="198" t="s">
        <v>58</v>
      </c>
    </row>
    <row r="43" spans="1:8" ht="18" customHeight="1">
      <c r="A43" s="223" t="s">
        <v>25</v>
      </c>
      <c r="B43" s="399">
        <v>608796090</v>
      </c>
      <c r="C43" s="623">
        <v>570871140</v>
      </c>
      <c r="D43" s="168">
        <f>C43-B43</f>
        <v>-37924950</v>
      </c>
      <c r="E43" s="615">
        <f>D43/B43</f>
        <v>-0.06229499601418268</v>
      </c>
      <c r="H43" s="65"/>
    </row>
    <row r="44" spans="1:5" ht="18" customHeight="1">
      <c r="A44" s="223" t="s">
        <v>82</v>
      </c>
      <c r="B44" s="399">
        <v>296992740</v>
      </c>
      <c r="C44" s="623">
        <v>293146700</v>
      </c>
      <c r="D44" s="168">
        <f>C44-B44</f>
        <v>-3846040</v>
      </c>
      <c r="E44" s="99">
        <f>D44/B44</f>
        <v>-0.01294994618386968</v>
      </c>
    </row>
    <row r="45" spans="1:5" ht="18" customHeight="1">
      <c r="A45" s="431" t="s">
        <v>171</v>
      </c>
      <c r="B45" s="401">
        <v>2238600</v>
      </c>
      <c r="C45" s="626">
        <v>828048</v>
      </c>
      <c r="D45" s="168">
        <f>C45-B45</f>
        <v>-1410552</v>
      </c>
      <c r="E45" s="99">
        <f>D45/B45</f>
        <v>-0.6301045296167247</v>
      </c>
    </row>
    <row r="46" spans="1:5" ht="18" customHeight="1" thickBot="1">
      <c r="A46" s="224" t="s">
        <v>17</v>
      </c>
      <c r="B46" s="624">
        <f>SUM(B43:B45)</f>
        <v>908027430</v>
      </c>
      <c r="C46" s="625">
        <f>SUM(C43:C45)</f>
        <v>864845888</v>
      </c>
      <c r="D46" s="169">
        <f>C46-B46</f>
        <v>-43181542</v>
      </c>
      <c r="E46" s="100">
        <f>D46/B46</f>
        <v>-0.04755532770634473</v>
      </c>
    </row>
    <row r="47" spans="1:8" ht="18" customHeight="1">
      <c r="A47" s="477"/>
      <c r="B47" s="478"/>
      <c r="C47" s="479"/>
      <c r="D47" s="475"/>
      <c r="E47" s="480"/>
      <c r="H47" s="35" t="s">
        <v>401</v>
      </c>
    </row>
    <row r="48" spans="1:5" ht="18" customHeight="1">
      <c r="A48" s="477"/>
      <c r="B48" s="478"/>
      <c r="C48" s="479"/>
      <c r="D48" s="475"/>
      <c r="E48" s="480"/>
    </row>
    <row r="49" spans="1:5" ht="14.25" customHeight="1">
      <c r="A49" s="71"/>
      <c r="B49" s="72"/>
      <c r="C49" s="72"/>
      <c r="D49" s="72"/>
      <c r="E49" s="12"/>
    </row>
    <row r="50" spans="1:24" s="78" customFormat="1" ht="12.75" customHeight="1" thickBot="1">
      <c r="A50" s="1174" t="s">
        <v>365</v>
      </c>
      <c r="B50" s="1174"/>
      <c r="C50" s="1174"/>
      <c r="D50" s="1174"/>
      <c r="E50" s="1174"/>
      <c r="F50" s="1174"/>
      <c r="G50" s="1174"/>
      <c r="H50" s="614"/>
      <c r="I50" s="616"/>
      <c r="J50" s="614"/>
      <c r="K50" s="614"/>
      <c r="L50" s="614"/>
      <c r="M50" s="614"/>
      <c r="N50" s="614"/>
      <c r="O50" s="614"/>
      <c r="P50" s="1225"/>
      <c r="Q50" s="614"/>
      <c r="R50" s="614"/>
      <c r="S50" s="614"/>
      <c r="T50" s="614"/>
      <c r="U50" s="614"/>
      <c r="V50" s="614"/>
      <c r="W50" s="614"/>
      <c r="X50" s="614"/>
    </row>
    <row r="51" spans="1:24" s="73" customFormat="1" ht="51" customHeight="1">
      <c r="A51" s="453" t="s">
        <v>62</v>
      </c>
      <c r="B51" s="85" t="s">
        <v>366</v>
      </c>
      <c r="C51" s="1156" t="s">
        <v>364</v>
      </c>
      <c r="D51" s="1156"/>
      <c r="E51" s="204" t="s">
        <v>109</v>
      </c>
      <c r="G51" s="715"/>
      <c r="H51" s="343"/>
      <c r="I51" s="374"/>
      <c r="J51" s="343"/>
      <c r="K51" s="343"/>
      <c r="L51" s="343"/>
      <c r="M51" s="343"/>
      <c r="N51" s="343"/>
      <c r="O51" s="343"/>
      <c r="P51" s="1226"/>
      <c r="Q51" s="343"/>
      <c r="R51" s="343"/>
      <c r="S51" s="343"/>
      <c r="T51" s="343"/>
      <c r="U51" s="343"/>
      <c r="V51" s="343"/>
      <c r="W51" s="343"/>
      <c r="X51" s="343"/>
    </row>
    <row r="52" spans="1:16" s="73" customFormat="1" ht="18" customHeight="1">
      <c r="A52" s="223" t="s">
        <v>110</v>
      </c>
      <c r="B52" s="400">
        <f>B15*C24</f>
        <v>608796090</v>
      </c>
      <c r="C52" s="1187">
        <f>C43</f>
        <v>570871140</v>
      </c>
      <c r="D52" s="1188"/>
      <c r="E52" s="103">
        <f>C52/B52</f>
        <v>0.9377050039858174</v>
      </c>
      <c r="G52" s="716"/>
      <c r="I52" s="375"/>
      <c r="P52" s="1227"/>
    </row>
    <row r="53" spans="1:16" s="73" customFormat="1" ht="18" customHeight="1">
      <c r="A53" s="223" t="s">
        <v>111</v>
      </c>
      <c r="B53" s="399">
        <f>B16*C25</f>
        <v>296992740</v>
      </c>
      <c r="C53" s="1182">
        <f>C44</f>
        <v>293146700</v>
      </c>
      <c r="D53" s="1183"/>
      <c r="E53" s="103">
        <f>C53/B53</f>
        <v>0.9870500538161303</v>
      </c>
      <c r="G53" s="716"/>
      <c r="I53" s="375"/>
      <c r="P53" s="1227"/>
    </row>
    <row r="54" spans="1:16" s="73" customFormat="1" ht="18" customHeight="1">
      <c r="A54" s="431" t="s">
        <v>171</v>
      </c>
      <c r="B54" s="401">
        <f>B17*C26</f>
        <v>2238600</v>
      </c>
      <c r="C54" s="1187">
        <f>C45</f>
        <v>828048</v>
      </c>
      <c r="D54" s="1188"/>
      <c r="E54" s="403">
        <f>C54/B54</f>
        <v>0.36989547038327525</v>
      </c>
      <c r="G54" s="716"/>
      <c r="I54" s="375"/>
      <c r="P54" s="1227"/>
    </row>
    <row r="55" spans="1:24" s="73" customFormat="1" ht="18" customHeight="1" thickBot="1">
      <c r="A55" s="224" t="s">
        <v>214</v>
      </c>
      <c r="B55" s="402">
        <f>SUM(B52:B54)</f>
        <v>908027430</v>
      </c>
      <c r="C55" s="1185">
        <f>SUM(C52:C54)</f>
        <v>864845888</v>
      </c>
      <c r="D55" s="1186"/>
      <c r="E55" s="404">
        <f>C55/B55</f>
        <v>0.9524446722936553</v>
      </c>
      <c r="G55" s="717"/>
      <c r="H55" s="74"/>
      <c r="I55" s="376"/>
      <c r="J55" s="74"/>
      <c r="K55" s="74"/>
      <c r="L55" s="74"/>
      <c r="M55" s="74"/>
      <c r="N55" s="74"/>
      <c r="O55" s="74"/>
      <c r="P55" s="1228"/>
      <c r="Q55" s="74"/>
      <c r="R55" s="74"/>
      <c r="S55" s="74"/>
      <c r="T55" s="74"/>
      <c r="U55" s="74"/>
      <c r="V55" s="74"/>
      <c r="W55" s="74"/>
      <c r="X55" s="74"/>
    </row>
    <row r="56" spans="1:24" s="6" customFormat="1" ht="15" customHeight="1">
      <c r="A56" s="170"/>
      <c r="B56" s="11"/>
      <c r="C56" s="11"/>
      <c r="D56" s="157"/>
      <c r="E56" s="10"/>
      <c r="F56" s="1"/>
      <c r="G56" s="713"/>
      <c r="H56" s="64"/>
      <c r="I56" s="64"/>
      <c r="J56" s="64"/>
      <c r="K56" s="64"/>
      <c r="L56" s="64"/>
      <c r="M56" s="64"/>
      <c r="N56" s="64"/>
      <c r="O56" s="64"/>
      <c r="P56" s="1222"/>
      <c r="Q56" s="64"/>
      <c r="R56" s="64"/>
      <c r="S56" s="64"/>
      <c r="T56" s="64"/>
      <c r="U56" s="64"/>
      <c r="V56" s="64"/>
      <c r="W56" s="64"/>
      <c r="X56" s="64"/>
    </row>
    <row r="57" spans="1:24" ht="18" customHeight="1">
      <c r="A57" s="1135" t="s">
        <v>161</v>
      </c>
      <c r="B57" s="1135"/>
      <c r="C57" s="1135"/>
      <c r="D57" s="15"/>
      <c r="E57" s="16"/>
      <c r="G57" s="719"/>
      <c r="H57" s="66"/>
      <c r="I57" s="378"/>
      <c r="J57" s="66"/>
      <c r="K57" s="66"/>
      <c r="L57" s="66"/>
      <c r="M57" s="66"/>
      <c r="N57" s="66"/>
      <c r="O57" s="66"/>
      <c r="P57" s="1229"/>
      <c r="Q57" s="66"/>
      <c r="R57" s="66"/>
      <c r="S57" s="66"/>
      <c r="T57" s="66"/>
      <c r="U57" s="66"/>
      <c r="V57" s="66"/>
      <c r="W57" s="66"/>
      <c r="X57" s="66"/>
    </row>
    <row r="58" spans="1:24" ht="18" customHeight="1" thickBot="1">
      <c r="A58" s="1135" t="s">
        <v>368</v>
      </c>
      <c r="B58" s="1194"/>
      <c r="C58" s="1194"/>
      <c r="D58" s="1194"/>
      <c r="E58" s="1194"/>
      <c r="F58" s="1194"/>
      <c r="G58" s="1194"/>
      <c r="H58" s="341"/>
      <c r="I58" s="379"/>
      <c r="J58" s="341"/>
      <c r="K58" s="341"/>
      <c r="L58" s="341"/>
      <c r="M58" s="341"/>
      <c r="N58" s="341"/>
      <c r="O58" s="341"/>
      <c r="P58" s="1230"/>
      <c r="Q58" s="341"/>
      <c r="R58" s="341"/>
      <c r="S58" s="341"/>
      <c r="T58" s="341"/>
      <c r="U58" s="341"/>
      <c r="V58" s="341"/>
      <c r="W58" s="341"/>
      <c r="X58" s="341"/>
    </row>
    <row r="59" spans="1:24" ht="33.75" customHeight="1">
      <c r="A59" s="107" t="s">
        <v>2</v>
      </c>
      <c r="B59" s="108" t="s">
        <v>63</v>
      </c>
      <c r="C59" s="108" t="s">
        <v>64</v>
      </c>
      <c r="D59" s="108" t="s">
        <v>113</v>
      </c>
      <c r="E59" s="109" t="s">
        <v>65</v>
      </c>
      <c r="F59" s="110" t="s">
        <v>66</v>
      </c>
      <c r="G59" s="719"/>
      <c r="H59" s="66"/>
      <c r="I59" s="378"/>
      <c r="J59" s="66"/>
      <c r="K59" s="66"/>
      <c r="L59" s="66"/>
      <c r="M59" s="66"/>
      <c r="N59" s="66"/>
      <c r="O59" s="66"/>
      <c r="P59" s="1229"/>
      <c r="Q59" s="66"/>
      <c r="R59" s="66"/>
      <c r="S59" s="66"/>
      <c r="T59" s="66"/>
      <c r="U59" s="66"/>
      <c r="V59" s="66"/>
      <c r="W59" s="66"/>
      <c r="X59" s="66"/>
    </row>
    <row r="60" spans="1:24" ht="18" customHeight="1">
      <c r="A60" s="1338">
        <v>1</v>
      </c>
      <c r="B60" s="879" t="s">
        <v>167</v>
      </c>
      <c r="C60" s="1339">
        <v>1628</v>
      </c>
      <c r="D60" s="1340">
        <v>1627</v>
      </c>
      <c r="E60" s="1341">
        <f>C60-D60</f>
        <v>1</v>
      </c>
      <c r="F60" s="1342">
        <f>E60/C60</f>
        <v>0.0006142506142506142</v>
      </c>
      <c r="G60" s="719"/>
      <c r="H60" s="66"/>
      <c r="I60" s="378"/>
      <c r="J60" s="66"/>
      <c r="K60" s="66"/>
      <c r="L60" s="66"/>
      <c r="M60" s="66"/>
      <c r="N60" s="66"/>
      <c r="O60" s="66"/>
      <c r="P60" s="1229"/>
      <c r="Q60" s="66"/>
      <c r="R60" s="66"/>
      <c r="S60" s="66"/>
      <c r="T60" s="66"/>
      <c r="U60" s="66"/>
      <c r="V60" s="66"/>
      <c r="W60" s="66"/>
      <c r="X60" s="66"/>
    </row>
    <row r="61" spans="1:24" ht="18" customHeight="1">
      <c r="A61" s="1338">
        <v>2</v>
      </c>
      <c r="B61" s="879" t="s">
        <v>84</v>
      </c>
      <c r="C61" s="1339">
        <v>2060</v>
      </c>
      <c r="D61" s="1340">
        <v>2059</v>
      </c>
      <c r="E61" s="1341">
        <f>C61-D61</f>
        <v>1</v>
      </c>
      <c r="F61" s="1342">
        <f aca="true" t="shared" si="0" ref="F61:F92">E61/C61</f>
        <v>0.0004854368932038835</v>
      </c>
      <c r="G61" s="719"/>
      <c r="H61" s="66"/>
      <c r="I61" s="378"/>
      <c r="J61" s="66"/>
      <c r="K61" s="66"/>
      <c r="L61" s="66"/>
      <c r="M61" s="66"/>
      <c r="N61" s="66"/>
      <c r="O61" s="66"/>
      <c r="P61" s="1229"/>
      <c r="Q61" s="66"/>
      <c r="R61" s="66"/>
      <c r="S61" s="66"/>
      <c r="T61" s="66"/>
      <c r="U61" s="66"/>
      <c r="V61" s="66"/>
      <c r="W61" s="66"/>
      <c r="X61" s="66"/>
    </row>
    <row r="62" spans="1:24" ht="18" customHeight="1">
      <c r="A62" s="1338">
        <v>3</v>
      </c>
      <c r="B62" s="879" t="s">
        <v>85</v>
      </c>
      <c r="C62" s="1339">
        <v>940</v>
      </c>
      <c r="D62" s="1340">
        <v>938</v>
      </c>
      <c r="E62" s="1341">
        <f aca="true" t="shared" si="1" ref="E62:E93">C62-D62</f>
        <v>2</v>
      </c>
      <c r="F62" s="1342">
        <f t="shared" si="0"/>
        <v>0.002127659574468085</v>
      </c>
      <c r="G62" s="719"/>
      <c r="H62" s="66"/>
      <c r="I62" s="378"/>
      <c r="J62" s="66"/>
      <c r="K62" s="66"/>
      <c r="L62" s="66"/>
      <c r="M62" s="66"/>
      <c r="N62" s="66"/>
      <c r="O62" s="66"/>
      <c r="P62" s="1229"/>
      <c r="Q62" s="66"/>
      <c r="R62" s="66"/>
      <c r="S62" s="66"/>
      <c r="T62" s="66"/>
      <c r="U62" s="66"/>
      <c r="V62" s="66"/>
      <c r="W62" s="66"/>
      <c r="X62" s="66"/>
    </row>
    <row r="63" spans="1:24" ht="18" customHeight="1">
      <c r="A63" s="1338">
        <v>4</v>
      </c>
      <c r="B63" s="879" t="s">
        <v>86</v>
      </c>
      <c r="C63" s="1339">
        <v>2148</v>
      </c>
      <c r="D63" s="1340">
        <v>2148</v>
      </c>
      <c r="E63" s="1341">
        <f t="shared" si="1"/>
        <v>0</v>
      </c>
      <c r="F63" s="1342">
        <f t="shared" si="0"/>
        <v>0</v>
      </c>
      <c r="G63" s="719"/>
      <c r="H63" s="66"/>
      <c r="I63" s="378"/>
      <c r="J63" s="66"/>
      <c r="K63" s="66"/>
      <c r="L63" s="66"/>
      <c r="M63" s="66"/>
      <c r="N63" s="66"/>
      <c r="O63" s="66"/>
      <c r="P63" s="1229"/>
      <c r="Q63" s="66"/>
      <c r="R63" s="66"/>
      <c r="S63" s="66"/>
      <c r="T63" s="66"/>
      <c r="U63" s="66"/>
      <c r="V63" s="66"/>
      <c r="W63" s="66"/>
      <c r="X63" s="66"/>
    </row>
    <row r="64" spans="1:24" ht="18" customHeight="1">
      <c r="A64" s="1338">
        <v>5</v>
      </c>
      <c r="B64" s="879" t="s">
        <v>174</v>
      </c>
      <c r="C64" s="1339">
        <v>992</v>
      </c>
      <c r="D64" s="1340">
        <v>992</v>
      </c>
      <c r="E64" s="1341">
        <f t="shared" si="1"/>
        <v>0</v>
      </c>
      <c r="F64" s="1342">
        <f t="shared" si="0"/>
        <v>0</v>
      </c>
      <c r="G64" s="719"/>
      <c r="H64" s="66"/>
      <c r="I64" s="378"/>
      <c r="J64" s="66"/>
      <c r="K64" s="66"/>
      <c r="L64" s="66"/>
      <c r="M64" s="66"/>
      <c r="N64" s="66"/>
      <c r="O64" s="66"/>
      <c r="P64" s="1229"/>
      <c r="Q64" s="66"/>
      <c r="R64" s="66"/>
      <c r="S64" s="66"/>
      <c r="T64" s="66"/>
      <c r="U64" s="66"/>
      <c r="V64" s="66"/>
      <c r="W64" s="66"/>
      <c r="X64" s="66"/>
    </row>
    <row r="65" spans="1:24" ht="18" customHeight="1">
      <c r="A65" s="1338">
        <v>6</v>
      </c>
      <c r="B65" s="879" t="s">
        <v>87</v>
      </c>
      <c r="C65" s="1339">
        <v>1139</v>
      </c>
      <c r="D65" s="1340">
        <v>1138</v>
      </c>
      <c r="E65" s="1341">
        <f t="shared" si="1"/>
        <v>1</v>
      </c>
      <c r="F65" s="1342">
        <f t="shared" si="0"/>
        <v>0.000877963125548727</v>
      </c>
      <c r="G65" s="719"/>
      <c r="H65" s="66"/>
      <c r="I65" s="378"/>
      <c r="J65" s="66"/>
      <c r="K65" s="66"/>
      <c r="L65" s="66"/>
      <c r="M65" s="66"/>
      <c r="N65" s="66"/>
      <c r="O65" s="66"/>
      <c r="P65" s="1229"/>
      <c r="Q65" s="66"/>
      <c r="R65" s="66"/>
      <c r="S65" s="66"/>
      <c r="T65" s="66"/>
      <c r="U65" s="66"/>
      <c r="V65" s="66"/>
      <c r="W65" s="66"/>
      <c r="X65" s="66"/>
    </row>
    <row r="66" spans="1:24" ht="18" customHeight="1">
      <c r="A66" s="1338">
        <v>7</v>
      </c>
      <c r="B66" s="879" t="s">
        <v>88</v>
      </c>
      <c r="C66" s="1339">
        <v>1430</v>
      </c>
      <c r="D66" s="1340">
        <v>1430</v>
      </c>
      <c r="E66" s="1341">
        <f t="shared" si="1"/>
        <v>0</v>
      </c>
      <c r="F66" s="1342">
        <f t="shared" si="0"/>
        <v>0</v>
      </c>
      <c r="G66" s="719"/>
      <c r="H66" s="66"/>
      <c r="I66" s="378"/>
      <c r="J66" s="66"/>
      <c r="K66" s="66"/>
      <c r="L66" s="66"/>
      <c r="M66" s="66"/>
      <c r="N66" s="66"/>
      <c r="O66" s="66"/>
      <c r="P66" s="1229"/>
      <c r="Q66" s="66"/>
      <c r="R66" s="66"/>
      <c r="S66" s="66"/>
      <c r="T66" s="66"/>
      <c r="U66" s="66"/>
      <c r="V66" s="66"/>
      <c r="W66" s="66"/>
      <c r="X66" s="66"/>
    </row>
    <row r="67" spans="1:24" ht="18" customHeight="1">
      <c r="A67" s="1338">
        <v>8</v>
      </c>
      <c r="B67" s="879" t="s">
        <v>89</v>
      </c>
      <c r="C67" s="1339">
        <v>2046</v>
      </c>
      <c r="D67" s="1340">
        <v>2046</v>
      </c>
      <c r="E67" s="1341">
        <f t="shared" si="1"/>
        <v>0</v>
      </c>
      <c r="F67" s="1342">
        <f t="shared" si="0"/>
        <v>0</v>
      </c>
      <c r="G67" s="719"/>
      <c r="H67" s="66"/>
      <c r="I67" s="378"/>
      <c r="J67" s="66"/>
      <c r="K67" s="66"/>
      <c r="L67" s="66"/>
      <c r="M67" s="66"/>
      <c r="N67" s="66"/>
      <c r="O67" s="66"/>
      <c r="P67" s="1229"/>
      <c r="Q67" s="66"/>
      <c r="R67" s="66"/>
      <c r="S67" s="66"/>
      <c r="T67" s="66"/>
      <c r="U67" s="66"/>
      <c r="V67" s="66"/>
      <c r="W67" s="66"/>
      <c r="X67" s="66"/>
    </row>
    <row r="68" spans="1:24" ht="18" customHeight="1">
      <c r="A68" s="1338">
        <v>9</v>
      </c>
      <c r="B68" s="879" t="s">
        <v>90</v>
      </c>
      <c r="C68" s="1339">
        <v>1552</v>
      </c>
      <c r="D68" s="1340">
        <v>1551</v>
      </c>
      <c r="E68" s="1341">
        <f t="shared" si="1"/>
        <v>1</v>
      </c>
      <c r="F68" s="1342">
        <f t="shared" si="0"/>
        <v>0.0006443298969072165</v>
      </c>
      <c r="G68" s="719"/>
      <c r="H68" s="66"/>
      <c r="I68" s="378"/>
      <c r="J68" s="66"/>
      <c r="K68" s="66"/>
      <c r="L68" s="66"/>
      <c r="M68" s="66"/>
      <c r="N68" s="66"/>
      <c r="O68" s="66"/>
      <c r="P68" s="1229"/>
      <c r="Q68" s="66"/>
      <c r="R68" s="66"/>
      <c r="S68" s="66"/>
      <c r="T68" s="66"/>
      <c r="U68" s="66"/>
      <c r="V68" s="66"/>
      <c r="W68" s="66"/>
      <c r="X68" s="66"/>
    </row>
    <row r="69" spans="1:24" ht="18" customHeight="1">
      <c r="A69" s="1338">
        <v>10</v>
      </c>
      <c r="B69" s="879" t="s">
        <v>170</v>
      </c>
      <c r="C69" s="1339">
        <v>779</v>
      </c>
      <c r="D69" s="1340">
        <v>779</v>
      </c>
      <c r="E69" s="1341">
        <f t="shared" si="1"/>
        <v>0</v>
      </c>
      <c r="F69" s="1342">
        <f t="shared" si="0"/>
        <v>0</v>
      </c>
      <c r="G69" s="719"/>
      <c r="H69" s="66"/>
      <c r="I69" s="378"/>
      <c r="J69" s="66"/>
      <c r="K69" s="66"/>
      <c r="L69" s="66"/>
      <c r="M69" s="66"/>
      <c r="N69" s="66"/>
      <c r="O69" s="66"/>
      <c r="P69" s="1229"/>
      <c r="Q69" s="66"/>
      <c r="R69" s="66"/>
      <c r="S69" s="66"/>
      <c r="T69" s="66"/>
      <c r="U69" s="66"/>
      <c r="V69" s="66"/>
      <c r="W69" s="66"/>
      <c r="X69" s="66"/>
    </row>
    <row r="70" spans="1:24" ht="18" customHeight="1">
      <c r="A70" s="1338">
        <v>11</v>
      </c>
      <c r="B70" s="879" t="s">
        <v>91</v>
      </c>
      <c r="C70" s="1339">
        <v>1574</v>
      </c>
      <c r="D70" s="1340">
        <v>1574</v>
      </c>
      <c r="E70" s="1341">
        <f t="shared" si="1"/>
        <v>0</v>
      </c>
      <c r="F70" s="1342">
        <f t="shared" si="0"/>
        <v>0</v>
      </c>
      <c r="G70" s="719"/>
      <c r="H70" s="66"/>
      <c r="I70" s="378"/>
      <c r="J70" s="66"/>
      <c r="K70" s="66"/>
      <c r="L70" s="66"/>
      <c r="M70" s="66"/>
      <c r="N70" s="66"/>
      <c r="O70" s="66"/>
      <c r="P70" s="1229"/>
      <c r="Q70" s="66"/>
      <c r="R70" s="66"/>
      <c r="S70" s="66"/>
      <c r="T70" s="66"/>
      <c r="U70" s="66"/>
      <c r="V70" s="66"/>
      <c r="W70" s="66"/>
      <c r="X70" s="66"/>
    </row>
    <row r="71" spans="1:24" ht="18" customHeight="1">
      <c r="A71" s="1338">
        <v>12</v>
      </c>
      <c r="B71" s="879" t="s">
        <v>168</v>
      </c>
      <c r="C71" s="1339">
        <v>1330</v>
      </c>
      <c r="D71" s="1340">
        <v>1330</v>
      </c>
      <c r="E71" s="1341">
        <f t="shared" si="1"/>
        <v>0</v>
      </c>
      <c r="F71" s="1342">
        <f t="shared" si="0"/>
        <v>0</v>
      </c>
      <c r="G71" s="719"/>
      <c r="H71" s="66"/>
      <c r="I71" s="378"/>
      <c r="J71" s="66"/>
      <c r="K71" s="66"/>
      <c r="L71" s="66"/>
      <c r="M71" s="66"/>
      <c r="N71" s="66"/>
      <c r="O71" s="66"/>
      <c r="P71" s="1229"/>
      <c r="Q71" s="66"/>
      <c r="R71" s="66"/>
      <c r="S71" s="66"/>
      <c r="T71" s="66"/>
      <c r="U71" s="66"/>
      <c r="V71" s="66"/>
      <c r="W71" s="66"/>
      <c r="X71" s="66"/>
    </row>
    <row r="72" spans="1:24" ht="18" customHeight="1">
      <c r="A72" s="1338">
        <v>13</v>
      </c>
      <c r="B72" s="879" t="s">
        <v>92</v>
      </c>
      <c r="C72" s="1339">
        <v>1493</v>
      </c>
      <c r="D72" s="1340">
        <v>1493</v>
      </c>
      <c r="E72" s="1341">
        <f t="shared" si="1"/>
        <v>0</v>
      </c>
      <c r="F72" s="1342">
        <f t="shared" si="0"/>
        <v>0</v>
      </c>
      <c r="G72" s="719"/>
      <c r="H72" s="66"/>
      <c r="I72" s="378"/>
      <c r="J72" s="66"/>
      <c r="K72" s="66"/>
      <c r="L72" s="66"/>
      <c r="M72" s="66"/>
      <c r="N72" s="66"/>
      <c r="O72" s="66"/>
      <c r="P72" s="1229"/>
      <c r="Q72" s="66"/>
      <c r="R72" s="66"/>
      <c r="S72" s="66"/>
      <c r="T72" s="66"/>
      <c r="U72" s="66"/>
      <c r="V72" s="66"/>
      <c r="W72" s="66"/>
      <c r="X72" s="66"/>
    </row>
    <row r="73" spans="1:24" ht="18" customHeight="1">
      <c r="A73" s="1338">
        <v>14</v>
      </c>
      <c r="B73" s="879" t="s">
        <v>93</v>
      </c>
      <c r="C73" s="1339">
        <v>1323</v>
      </c>
      <c r="D73" s="1340">
        <v>1323</v>
      </c>
      <c r="E73" s="1341">
        <f t="shared" si="1"/>
        <v>0</v>
      </c>
      <c r="F73" s="1342">
        <f t="shared" si="0"/>
        <v>0</v>
      </c>
      <c r="G73" s="719"/>
      <c r="H73" s="66"/>
      <c r="I73" s="378"/>
      <c r="J73" s="66"/>
      <c r="K73" s="66"/>
      <c r="L73" s="66"/>
      <c r="M73" s="66"/>
      <c r="N73" s="66"/>
      <c r="O73" s="66"/>
      <c r="P73" s="1229"/>
      <c r="Q73" s="66"/>
      <c r="R73" s="66"/>
      <c r="S73" s="66"/>
      <c r="T73" s="66"/>
      <c r="U73" s="66"/>
      <c r="V73" s="66"/>
      <c r="W73" s="66"/>
      <c r="X73" s="66"/>
    </row>
    <row r="74" spans="1:24" ht="18" customHeight="1">
      <c r="A74" s="1338">
        <v>15</v>
      </c>
      <c r="B74" s="879" t="s">
        <v>298</v>
      </c>
      <c r="C74" s="1339">
        <v>561</v>
      </c>
      <c r="D74" s="1340">
        <v>561</v>
      </c>
      <c r="E74" s="1341">
        <f t="shared" si="1"/>
        <v>0</v>
      </c>
      <c r="F74" s="1342">
        <f t="shared" si="0"/>
        <v>0</v>
      </c>
      <c r="G74" s="719"/>
      <c r="H74" s="66"/>
      <c r="I74" s="378"/>
      <c r="J74" s="66"/>
      <c r="K74" s="66"/>
      <c r="L74" s="66"/>
      <c r="M74" s="66"/>
      <c r="N74" s="66"/>
      <c r="O74" s="66"/>
      <c r="P74" s="1229"/>
      <c r="Q74" s="66"/>
      <c r="R74" s="66"/>
      <c r="S74" s="66"/>
      <c r="T74" s="66"/>
      <c r="U74" s="66"/>
      <c r="V74" s="66"/>
      <c r="W74" s="66"/>
      <c r="X74" s="66"/>
    </row>
    <row r="75" spans="1:24" ht="18" customHeight="1">
      <c r="A75" s="1338">
        <v>16</v>
      </c>
      <c r="B75" s="879" t="s">
        <v>299</v>
      </c>
      <c r="C75" s="1339">
        <v>2006</v>
      </c>
      <c r="D75" s="1340">
        <v>2005</v>
      </c>
      <c r="E75" s="1341">
        <f t="shared" si="1"/>
        <v>1</v>
      </c>
      <c r="F75" s="1342">
        <f t="shared" si="0"/>
        <v>0.0004985044865403788</v>
      </c>
      <c r="G75" s="719"/>
      <c r="H75" s="66"/>
      <c r="I75" s="378"/>
      <c r="J75" s="66"/>
      <c r="K75" s="66"/>
      <c r="L75" s="66"/>
      <c r="M75" s="66"/>
      <c r="N75" s="66"/>
      <c r="O75" s="66"/>
      <c r="P75" s="1229"/>
      <c r="Q75" s="66"/>
      <c r="R75" s="66"/>
      <c r="S75" s="66"/>
      <c r="T75" s="66"/>
      <c r="U75" s="66"/>
      <c r="V75" s="66"/>
      <c r="W75" s="66"/>
      <c r="X75" s="66"/>
    </row>
    <row r="76" spans="1:24" ht="18" customHeight="1">
      <c r="A76" s="1338">
        <v>17</v>
      </c>
      <c r="B76" s="879" t="s">
        <v>176</v>
      </c>
      <c r="C76" s="1339">
        <v>1167</v>
      </c>
      <c r="D76" s="1340">
        <v>1167</v>
      </c>
      <c r="E76" s="1341">
        <f t="shared" si="1"/>
        <v>0</v>
      </c>
      <c r="F76" s="1342">
        <f t="shared" si="0"/>
        <v>0</v>
      </c>
      <c r="G76" s="719"/>
      <c r="H76" s="66"/>
      <c r="I76" s="378"/>
      <c r="J76" s="66"/>
      <c r="K76" s="66"/>
      <c r="L76" s="66"/>
      <c r="M76" s="66"/>
      <c r="N76" s="66"/>
      <c r="O76" s="66"/>
      <c r="P76" s="1229"/>
      <c r="Q76" s="66"/>
      <c r="R76" s="66"/>
      <c r="S76" s="66"/>
      <c r="T76" s="66"/>
      <c r="U76" s="66"/>
      <c r="V76" s="66"/>
      <c r="W76" s="66"/>
      <c r="X76" s="66"/>
    </row>
    <row r="77" spans="1:24" ht="18" customHeight="1">
      <c r="A77" s="1338">
        <v>18</v>
      </c>
      <c r="B77" s="879" t="s">
        <v>94</v>
      </c>
      <c r="C77" s="1339">
        <v>1795</v>
      </c>
      <c r="D77" s="1340">
        <v>1795</v>
      </c>
      <c r="E77" s="1341">
        <f t="shared" si="1"/>
        <v>0</v>
      </c>
      <c r="F77" s="1342">
        <f t="shared" si="0"/>
        <v>0</v>
      </c>
      <c r="G77" s="719"/>
      <c r="H77" s="66"/>
      <c r="I77" s="378"/>
      <c r="J77" s="66"/>
      <c r="K77" s="66"/>
      <c r="L77" s="66"/>
      <c r="M77" s="66"/>
      <c r="N77" s="66"/>
      <c r="O77" s="66"/>
      <c r="P77" s="1229"/>
      <c r="Q77" s="66"/>
      <c r="R77" s="66"/>
      <c r="S77" s="66"/>
      <c r="T77" s="66"/>
      <c r="U77" s="66"/>
      <c r="V77" s="66"/>
      <c r="W77" s="66"/>
      <c r="X77" s="66"/>
    </row>
    <row r="78" spans="1:24" ht="18" customHeight="1">
      <c r="A78" s="1338">
        <v>19</v>
      </c>
      <c r="B78" s="879" t="s">
        <v>95</v>
      </c>
      <c r="C78" s="1339">
        <v>1882</v>
      </c>
      <c r="D78" s="1340">
        <v>1882</v>
      </c>
      <c r="E78" s="1341">
        <f t="shared" si="1"/>
        <v>0</v>
      </c>
      <c r="F78" s="1342">
        <f t="shared" si="0"/>
        <v>0</v>
      </c>
      <c r="G78" s="719"/>
      <c r="H78" s="66"/>
      <c r="I78" s="378"/>
      <c r="J78" s="66"/>
      <c r="K78" s="66"/>
      <c r="L78" s="66"/>
      <c r="M78" s="66"/>
      <c r="N78" s="66"/>
      <c r="O78" s="66"/>
      <c r="P78" s="1229"/>
      <c r="Q78" s="66"/>
      <c r="R78" s="66"/>
      <c r="S78" s="66"/>
      <c r="T78" s="66"/>
      <c r="U78" s="66"/>
      <c r="V78" s="66"/>
      <c r="W78" s="66"/>
      <c r="X78" s="66"/>
    </row>
    <row r="79" spans="1:24" ht="18" customHeight="1">
      <c r="A79" s="1338">
        <v>20</v>
      </c>
      <c r="B79" s="879" t="s">
        <v>96</v>
      </c>
      <c r="C79" s="1339">
        <v>2021</v>
      </c>
      <c r="D79" s="1340">
        <v>2020</v>
      </c>
      <c r="E79" s="1341">
        <f t="shared" si="1"/>
        <v>1</v>
      </c>
      <c r="F79" s="1342">
        <f t="shared" si="0"/>
        <v>0.0004948045522018803</v>
      </c>
      <c r="G79" s="719"/>
      <c r="H79" s="66"/>
      <c r="I79" s="378"/>
      <c r="J79" s="66"/>
      <c r="K79" s="66"/>
      <c r="L79" s="66"/>
      <c r="M79" s="66"/>
      <c r="N79" s="66"/>
      <c r="O79" s="66"/>
      <c r="P79" s="1229"/>
      <c r="Q79" s="66"/>
      <c r="R79" s="66"/>
      <c r="S79" s="66"/>
      <c r="T79" s="66"/>
      <c r="U79" s="66"/>
      <c r="V79" s="66"/>
      <c r="W79" s="66"/>
      <c r="X79" s="66"/>
    </row>
    <row r="80" spans="1:24" ht="18" customHeight="1">
      <c r="A80" s="1338">
        <v>21</v>
      </c>
      <c r="B80" s="879" t="s">
        <v>97</v>
      </c>
      <c r="C80" s="1339">
        <v>1262</v>
      </c>
      <c r="D80" s="1340">
        <v>1261</v>
      </c>
      <c r="E80" s="1341">
        <f t="shared" si="1"/>
        <v>1</v>
      </c>
      <c r="F80" s="1342">
        <f t="shared" si="0"/>
        <v>0.000792393026941363</v>
      </c>
      <c r="G80" s="719"/>
      <c r="H80" s="66"/>
      <c r="I80" s="378"/>
      <c r="J80" s="66"/>
      <c r="K80" s="66"/>
      <c r="L80" s="66"/>
      <c r="M80" s="66"/>
      <c r="N80" s="66"/>
      <c r="O80" s="66"/>
      <c r="P80" s="1229"/>
      <c r="Q80" s="66"/>
      <c r="R80" s="66"/>
      <c r="S80" s="66"/>
      <c r="T80" s="66"/>
      <c r="U80" s="66"/>
      <c r="V80" s="66"/>
      <c r="W80" s="66"/>
      <c r="X80" s="66"/>
    </row>
    <row r="81" spans="1:24" ht="18" customHeight="1">
      <c r="A81" s="1338">
        <v>22</v>
      </c>
      <c r="B81" s="879" t="s">
        <v>98</v>
      </c>
      <c r="C81" s="1339">
        <v>2071</v>
      </c>
      <c r="D81" s="1340">
        <v>2003</v>
      </c>
      <c r="E81" s="1341">
        <f t="shared" si="1"/>
        <v>68</v>
      </c>
      <c r="F81" s="1342">
        <f t="shared" si="0"/>
        <v>0.03283437952679865</v>
      </c>
      <c r="G81" s="719"/>
      <c r="H81" s="66"/>
      <c r="I81" s="378"/>
      <c r="J81" s="66"/>
      <c r="K81" s="66"/>
      <c r="L81" s="66"/>
      <c r="M81" s="66"/>
      <c r="N81" s="66"/>
      <c r="O81" s="66"/>
      <c r="P81" s="1229"/>
      <c r="Q81" s="66"/>
      <c r="R81" s="66"/>
      <c r="S81" s="66"/>
      <c r="T81" s="66"/>
      <c r="U81" s="66"/>
      <c r="V81" s="66"/>
      <c r="W81" s="66"/>
      <c r="X81" s="66"/>
    </row>
    <row r="82" spans="1:24" ht="18" customHeight="1">
      <c r="A82" s="1338">
        <v>23</v>
      </c>
      <c r="B82" s="879" t="s">
        <v>99</v>
      </c>
      <c r="C82" s="1339">
        <v>1074</v>
      </c>
      <c r="D82" s="1340">
        <v>1073</v>
      </c>
      <c r="E82" s="1341">
        <f t="shared" si="1"/>
        <v>1</v>
      </c>
      <c r="F82" s="1342">
        <f t="shared" si="0"/>
        <v>0.000931098696461825</v>
      </c>
      <c r="G82" s="719"/>
      <c r="H82" s="66"/>
      <c r="I82" s="378"/>
      <c r="J82" s="66"/>
      <c r="K82" s="66"/>
      <c r="L82" s="66"/>
      <c r="M82" s="66"/>
      <c r="N82" s="66"/>
      <c r="O82" s="66"/>
      <c r="P82" s="1229"/>
      <c r="Q82" s="66"/>
      <c r="R82" s="66"/>
      <c r="S82" s="66"/>
      <c r="T82" s="66"/>
      <c r="U82" s="66"/>
      <c r="V82" s="66"/>
      <c r="W82" s="66"/>
      <c r="X82" s="66"/>
    </row>
    <row r="83" spans="1:24" ht="18" customHeight="1">
      <c r="A83" s="1338">
        <v>24</v>
      </c>
      <c r="B83" s="879" t="s">
        <v>169</v>
      </c>
      <c r="C83" s="1339">
        <v>1196</v>
      </c>
      <c r="D83" s="1340">
        <v>1196</v>
      </c>
      <c r="E83" s="1341">
        <f t="shared" si="1"/>
        <v>0</v>
      </c>
      <c r="F83" s="1342">
        <f t="shared" si="0"/>
        <v>0</v>
      </c>
      <c r="G83" s="719"/>
      <c r="H83" s="66"/>
      <c r="I83" s="378"/>
      <c r="J83" s="66"/>
      <c r="K83" s="66"/>
      <c r="L83" s="66"/>
      <c r="M83" s="66"/>
      <c r="N83" s="66"/>
      <c r="O83" s="66"/>
      <c r="P83" s="1229"/>
      <c r="Q83" s="66"/>
      <c r="R83" s="66"/>
      <c r="S83" s="66"/>
      <c r="T83" s="66"/>
      <c r="U83" s="66"/>
      <c r="V83" s="66"/>
      <c r="W83" s="66"/>
      <c r="X83" s="66"/>
    </row>
    <row r="84" spans="1:24" ht="18" customHeight="1">
      <c r="A84" s="1338">
        <v>25</v>
      </c>
      <c r="B84" s="879" t="s">
        <v>100</v>
      </c>
      <c r="C84" s="1339">
        <v>1190</v>
      </c>
      <c r="D84" s="1340">
        <v>1190</v>
      </c>
      <c r="E84" s="1341">
        <f t="shared" si="1"/>
        <v>0</v>
      </c>
      <c r="F84" s="1342">
        <f t="shared" si="0"/>
        <v>0</v>
      </c>
      <c r="G84" s="719"/>
      <c r="H84" s="66"/>
      <c r="I84" s="378"/>
      <c r="J84" s="66"/>
      <c r="K84" s="66"/>
      <c r="L84" s="66"/>
      <c r="M84" s="66"/>
      <c r="N84" s="66"/>
      <c r="O84" s="66"/>
      <c r="P84" s="1229"/>
      <c r="Q84" s="66"/>
      <c r="R84" s="66"/>
      <c r="S84" s="66"/>
      <c r="T84" s="66"/>
      <c r="U84" s="66"/>
      <c r="V84" s="66"/>
      <c r="W84" s="66"/>
      <c r="X84" s="66"/>
    </row>
    <row r="85" spans="1:24" ht="18" customHeight="1">
      <c r="A85" s="1338">
        <v>26</v>
      </c>
      <c r="B85" s="879" t="s">
        <v>101</v>
      </c>
      <c r="C85" s="1339">
        <v>1232</v>
      </c>
      <c r="D85" s="1340">
        <v>1231</v>
      </c>
      <c r="E85" s="1341">
        <f t="shared" si="1"/>
        <v>1</v>
      </c>
      <c r="F85" s="1342">
        <f t="shared" si="0"/>
        <v>0.0008116883116883117</v>
      </c>
      <c r="G85" s="719"/>
      <c r="H85" s="66"/>
      <c r="I85" s="378"/>
      <c r="J85" s="66"/>
      <c r="K85" s="66"/>
      <c r="L85" s="66"/>
      <c r="M85" s="66"/>
      <c r="N85" s="66"/>
      <c r="O85" s="66"/>
      <c r="P85" s="1229"/>
      <c r="Q85" s="66"/>
      <c r="R85" s="66"/>
      <c r="S85" s="66"/>
      <c r="T85" s="66"/>
      <c r="U85" s="66"/>
      <c r="V85" s="66"/>
      <c r="W85" s="66"/>
      <c r="X85" s="66"/>
    </row>
    <row r="86" spans="1:24" ht="18" customHeight="1">
      <c r="A86" s="1338">
        <v>27</v>
      </c>
      <c r="B86" s="879" t="s">
        <v>102</v>
      </c>
      <c r="C86" s="1339">
        <v>1319</v>
      </c>
      <c r="D86" s="1340">
        <v>1317</v>
      </c>
      <c r="E86" s="1341">
        <f t="shared" si="1"/>
        <v>2</v>
      </c>
      <c r="F86" s="1342">
        <f t="shared" si="0"/>
        <v>0.001516300227445034</v>
      </c>
      <c r="G86" s="719"/>
      <c r="H86" s="66"/>
      <c r="I86" s="378"/>
      <c r="J86" s="66"/>
      <c r="K86" s="66"/>
      <c r="L86" s="66"/>
      <c r="M86" s="66"/>
      <c r="N86" s="66"/>
      <c r="O86" s="66"/>
      <c r="P86" s="1229"/>
      <c r="Q86" s="66"/>
      <c r="R86" s="66"/>
      <c r="S86" s="66"/>
      <c r="T86" s="66"/>
      <c r="U86" s="66"/>
      <c r="V86" s="66"/>
      <c r="W86" s="66"/>
      <c r="X86" s="66"/>
    </row>
    <row r="87" spans="1:24" ht="18" customHeight="1">
      <c r="A87" s="1338">
        <v>28</v>
      </c>
      <c r="B87" s="880" t="s">
        <v>308</v>
      </c>
      <c r="C87" s="1339">
        <v>1064</v>
      </c>
      <c r="D87" s="1343">
        <v>1063</v>
      </c>
      <c r="E87" s="1341">
        <f t="shared" si="1"/>
        <v>1</v>
      </c>
      <c r="F87" s="1342">
        <f t="shared" si="0"/>
        <v>0.0009398496240601503</v>
      </c>
      <c r="G87" s="719"/>
      <c r="H87" s="66"/>
      <c r="I87" s="378"/>
      <c r="J87" s="66"/>
      <c r="K87" s="66"/>
      <c r="L87" s="66"/>
      <c r="M87" s="66"/>
      <c r="N87" s="66"/>
      <c r="O87" s="66"/>
      <c r="P87" s="1229"/>
      <c r="Q87" s="66"/>
      <c r="R87" s="66"/>
      <c r="S87" s="66"/>
      <c r="T87" s="66"/>
      <c r="U87" s="66"/>
      <c r="V87" s="66"/>
      <c r="W87" s="66"/>
      <c r="X87" s="66"/>
    </row>
    <row r="88" spans="1:24" ht="18" customHeight="1">
      <c r="A88" s="1338">
        <v>29</v>
      </c>
      <c r="B88" s="880" t="s">
        <v>309</v>
      </c>
      <c r="C88" s="1339">
        <v>687</v>
      </c>
      <c r="D88" s="1343">
        <v>687</v>
      </c>
      <c r="E88" s="1341">
        <f t="shared" si="1"/>
        <v>0</v>
      </c>
      <c r="F88" s="1342">
        <f t="shared" si="0"/>
        <v>0</v>
      </c>
      <c r="G88" s="719"/>
      <c r="H88" s="66"/>
      <c r="I88" s="378"/>
      <c r="J88" s="66"/>
      <c r="K88" s="66"/>
      <c r="L88" s="66"/>
      <c r="M88" s="66"/>
      <c r="N88" s="66"/>
      <c r="O88" s="66"/>
      <c r="P88" s="1229"/>
      <c r="Q88" s="66"/>
      <c r="R88" s="66"/>
      <c r="S88" s="66"/>
      <c r="T88" s="66"/>
      <c r="U88" s="66"/>
      <c r="V88" s="66"/>
      <c r="W88" s="66"/>
      <c r="X88" s="66"/>
    </row>
    <row r="89" spans="1:24" ht="18" customHeight="1">
      <c r="A89" s="1338">
        <v>30</v>
      </c>
      <c r="B89" s="880" t="s">
        <v>310</v>
      </c>
      <c r="C89" s="1339">
        <v>896</v>
      </c>
      <c r="D89" s="1343">
        <v>852</v>
      </c>
      <c r="E89" s="1341">
        <f t="shared" si="1"/>
        <v>44</v>
      </c>
      <c r="F89" s="1342">
        <f t="shared" si="0"/>
        <v>0.049107142857142856</v>
      </c>
      <c r="G89" s="719"/>
      <c r="H89" s="66"/>
      <c r="I89" s="378"/>
      <c r="J89" s="66"/>
      <c r="K89" s="66"/>
      <c r="L89" s="66"/>
      <c r="M89" s="66"/>
      <c r="N89" s="66"/>
      <c r="O89" s="66"/>
      <c r="P89" s="1229"/>
      <c r="Q89" s="66"/>
      <c r="R89" s="66"/>
      <c r="S89" s="66"/>
      <c r="T89" s="66"/>
      <c r="U89" s="66"/>
      <c r="V89" s="66"/>
      <c r="W89" s="66"/>
      <c r="X89" s="66"/>
    </row>
    <row r="90" spans="1:24" ht="18" customHeight="1">
      <c r="A90" s="1338">
        <v>31</v>
      </c>
      <c r="B90" s="880" t="s">
        <v>311</v>
      </c>
      <c r="C90" s="1339">
        <v>518</v>
      </c>
      <c r="D90" s="1343">
        <v>518</v>
      </c>
      <c r="E90" s="1341">
        <f t="shared" si="1"/>
        <v>0</v>
      </c>
      <c r="F90" s="1342">
        <f t="shared" si="0"/>
        <v>0</v>
      </c>
      <c r="G90" s="719"/>
      <c r="H90" s="66"/>
      <c r="I90" s="378"/>
      <c r="J90" s="66"/>
      <c r="K90" s="66"/>
      <c r="L90" s="66"/>
      <c r="M90" s="66"/>
      <c r="N90" s="66"/>
      <c r="O90" s="66"/>
      <c r="P90" s="1229"/>
      <c r="Q90" s="66"/>
      <c r="R90" s="66"/>
      <c r="S90" s="66"/>
      <c r="T90" s="66"/>
      <c r="U90" s="66"/>
      <c r="V90" s="66"/>
      <c r="W90" s="66"/>
      <c r="X90" s="66"/>
    </row>
    <row r="91" spans="1:24" ht="18" customHeight="1">
      <c r="A91" s="1338">
        <v>32</v>
      </c>
      <c r="B91" s="880" t="s">
        <v>312</v>
      </c>
      <c r="C91" s="1339">
        <v>431</v>
      </c>
      <c r="D91" s="1343">
        <v>431</v>
      </c>
      <c r="E91" s="1341">
        <f t="shared" si="1"/>
        <v>0</v>
      </c>
      <c r="F91" s="1342">
        <f t="shared" si="0"/>
        <v>0</v>
      </c>
      <c r="G91" s="719"/>
      <c r="H91" s="66"/>
      <c r="I91" s="378"/>
      <c r="J91" s="66"/>
      <c r="K91" s="66"/>
      <c r="L91" s="66"/>
      <c r="M91" s="66"/>
      <c r="N91" s="66"/>
      <c r="O91" s="66"/>
      <c r="P91" s="1229"/>
      <c r="Q91" s="66"/>
      <c r="R91" s="66"/>
      <c r="S91" s="66"/>
      <c r="T91" s="66"/>
      <c r="U91" s="66"/>
      <c r="V91" s="66"/>
      <c r="W91" s="66"/>
      <c r="X91" s="66"/>
    </row>
    <row r="92" spans="1:24" ht="18" customHeight="1">
      <c r="A92" s="1338">
        <v>33</v>
      </c>
      <c r="B92" s="880" t="s">
        <v>313</v>
      </c>
      <c r="C92" s="1339">
        <v>658</v>
      </c>
      <c r="D92" s="1343">
        <v>658</v>
      </c>
      <c r="E92" s="1341">
        <f t="shared" si="1"/>
        <v>0</v>
      </c>
      <c r="F92" s="1342">
        <f t="shared" si="0"/>
        <v>0</v>
      </c>
      <c r="G92" s="719"/>
      <c r="H92" s="66"/>
      <c r="I92" s="378"/>
      <c r="J92" s="66"/>
      <c r="K92" s="66"/>
      <c r="L92" s="66"/>
      <c r="M92" s="66"/>
      <c r="N92" s="66"/>
      <c r="O92" s="66"/>
      <c r="P92" s="1229"/>
      <c r="Q92" s="66"/>
      <c r="R92" s="66"/>
      <c r="S92" s="66"/>
      <c r="T92" s="66"/>
      <c r="U92" s="66"/>
      <c r="V92" s="66"/>
      <c r="W92" s="66"/>
      <c r="X92" s="66"/>
    </row>
    <row r="93" spans="1:24" ht="18" customHeight="1" thickBot="1">
      <c r="A93" s="1344"/>
      <c r="B93" s="1345" t="s">
        <v>17</v>
      </c>
      <c r="C93" s="1346">
        <f>SUM(C60:C92)</f>
        <v>43464</v>
      </c>
      <c r="D93" s="1346">
        <f>SUM(D60:D92)</f>
        <v>43338</v>
      </c>
      <c r="E93" s="1347">
        <f t="shared" si="1"/>
        <v>126</v>
      </c>
      <c r="F93" s="1358">
        <f>E93/C93</f>
        <v>0.0028989508558807287</v>
      </c>
      <c r="G93" s="1357">
        <f>D93/C93</f>
        <v>0.9971010491441192</v>
      </c>
      <c r="H93" s="66">
        <f>C93+C130</f>
        <v>57240</v>
      </c>
      <c r="I93" s="66">
        <f>D93+D130</f>
        <v>57092</v>
      </c>
      <c r="J93" s="66"/>
      <c r="K93" s="66"/>
      <c r="L93" s="66"/>
      <c r="M93" s="66"/>
      <c r="N93" s="66"/>
      <c r="O93" s="66"/>
      <c r="P93" s="1229"/>
      <c r="Q93" s="66"/>
      <c r="R93" s="66"/>
      <c r="S93" s="66"/>
      <c r="T93" s="66"/>
      <c r="U93" s="66"/>
      <c r="V93" s="66"/>
      <c r="W93" s="66"/>
      <c r="X93" s="66"/>
    </row>
    <row r="94" spans="1:24" ht="18" customHeight="1">
      <c r="A94" s="225"/>
      <c r="B94" s="81"/>
      <c r="C94" s="82"/>
      <c r="D94" s="184"/>
      <c r="E94" s="199"/>
      <c r="F94" s="20"/>
      <c r="G94" s="719"/>
      <c r="H94" s="66"/>
      <c r="I94" s="378"/>
      <c r="J94" s="66"/>
      <c r="K94" s="66"/>
      <c r="L94" s="66"/>
      <c r="M94" s="66"/>
      <c r="N94" s="66"/>
      <c r="O94" s="66"/>
      <c r="P94" s="1229"/>
      <c r="Q94" s="66"/>
      <c r="R94" s="66"/>
      <c r="S94" s="66"/>
      <c r="T94" s="66"/>
      <c r="U94" s="66"/>
      <c r="V94" s="66"/>
      <c r="W94" s="66"/>
      <c r="X94" s="66"/>
    </row>
    <row r="95" spans="1:35" ht="18" customHeight="1" thickBot="1">
      <c r="A95" s="1135" t="s">
        <v>369</v>
      </c>
      <c r="B95" s="1135"/>
      <c r="C95" s="1135"/>
      <c r="D95" s="1135"/>
      <c r="E95" s="1135"/>
      <c r="F95" s="1135"/>
      <c r="G95" s="1135"/>
      <c r="H95" s="1205" t="s">
        <v>275</v>
      </c>
      <c r="I95" s="1205"/>
      <c r="J95" s="1205"/>
      <c r="K95" s="557"/>
      <c r="L95" s="1202" t="s">
        <v>302</v>
      </c>
      <c r="M95" s="1203"/>
      <c r="N95" s="1204"/>
      <c r="O95" s="49"/>
      <c r="P95" s="1230"/>
      <c r="Q95" s="49"/>
      <c r="R95" s="49"/>
      <c r="S95" s="49"/>
      <c r="T95" s="49"/>
      <c r="U95" s="49"/>
      <c r="V95" s="49"/>
      <c r="W95" s="49"/>
      <c r="X95" s="49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4" ht="36" customHeight="1">
      <c r="A96" s="111" t="s">
        <v>2</v>
      </c>
      <c r="B96" s="112" t="s">
        <v>63</v>
      </c>
      <c r="C96" s="112" t="s">
        <v>64</v>
      </c>
      <c r="D96" s="699" t="s">
        <v>113</v>
      </c>
      <c r="E96" s="113" t="s">
        <v>65</v>
      </c>
      <c r="F96" s="114" t="s">
        <v>66</v>
      </c>
      <c r="G96" s="720"/>
      <c r="H96" s="558" t="s">
        <v>300</v>
      </c>
      <c r="I96" s="558" t="s">
        <v>301</v>
      </c>
      <c r="J96" s="558" t="s">
        <v>180</v>
      </c>
      <c r="K96" s="559"/>
      <c r="L96" s="560" t="s">
        <v>300</v>
      </c>
      <c r="M96" s="560" t="s">
        <v>301</v>
      </c>
      <c r="N96" s="560" t="s">
        <v>180</v>
      </c>
      <c r="O96" s="67"/>
      <c r="P96" s="1229"/>
      <c r="Q96" s="67"/>
      <c r="R96" s="67"/>
      <c r="S96" s="67"/>
      <c r="T96" s="67"/>
      <c r="U96" s="67"/>
      <c r="V96" s="67"/>
      <c r="W96" s="67"/>
      <c r="X96" s="14"/>
      <c r="Y96" s="435"/>
      <c r="Z96" s="435"/>
      <c r="AA96" s="435"/>
      <c r="AB96" s="435"/>
      <c r="AC96" s="436"/>
      <c r="AD96" s="436"/>
      <c r="AE96" s="436"/>
      <c r="AF96" s="14"/>
      <c r="AG96" s="14"/>
      <c r="AH96" s="14"/>
    </row>
    <row r="97" spans="1:34" ht="18" customHeight="1">
      <c r="A97" s="1348">
        <v>1</v>
      </c>
      <c r="B97" s="879" t="s">
        <v>167</v>
      </c>
      <c r="C97" s="1349">
        <v>512</v>
      </c>
      <c r="D97" s="1349">
        <v>512</v>
      </c>
      <c r="E97" s="1350">
        <f>C97-D97</f>
        <v>0</v>
      </c>
      <c r="F97" s="1351">
        <f>E97/C97</f>
        <v>0</v>
      </c>
      <c r="G97" s="720"/>
      <c r="H97" s="690">
        <v>23</v>
      </c>
      <c r="I97" s="691">
        <v>489</v>
      </c>
      <c r="J97" s="555">
        <f aca="true" t="shared" si="2" ref="J97:J132">H97+I97</f>
        <v>512</v>
      </c>
      <c r="K97" s="67"/>
      <c r="L97" s="698">
        <v>23</v>
      </c>
      <c r="M97" s="690">
        <v>489</v>
      </c>
      <c r="N97" s="555">
        <f>SUM(L97:M97)</f>
        <v>512</v>
      </c>
      <c r="O97" s="67"/>
      <c r="P97" s="1229"/>
      <c r="Q97" s="67"/>
      <c r="R97" s="67"/>
      <c r="S97" s="67"/>
      <c r="T97" s="67"/>
      <c r="U97" s="67"/>
      <c r="V97" s="67"/>
      <c r="W97" s="67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</row>
    <row r="98" spans="1:34" ht="18" customHeight="1">
      <c r="A98" s="1348">
        <v>2</v>
      </c>
      <c r="B98" s="879" t="s">
        <v>84</v>
      </c>
      <c r="C98" s="1349">
        <v>831</v>
      </c>
      <c r="D98" s="1349">
        <v>831</v>
      </c>
      <c r="E98" s="1350">
        <f aca="true" t="shared" si="3" ref="E98:E130">C98-D98</f>
        <v>0</v>
      </c>
      <c r="F98" s="1351">
        <f aca="true" t="shared" si="4" ref="F98:F132">E98/C98</f>
        <v>0</v>
      </c>
      <c r="G98" s="720"/>
      <c r="H98" s="690">
        <v>32</v>
      </c>
      <c r="I98" s="691">
        <v>799</v>
      </c>
      <c r="J98" s="555">
        <f t="shared" si="2"/>
        <v>831</v>
      </c>
      <c r="K98" s="67"/>
      <c r="L98" s="698">
        <v>32</v>
      </c>
      <c r="M98" s="690">
        <v>799</v>
      </c>
      <c r="N98" s="555">
        <f aca="true" t="shared" si="5" ref="N98:N130">SUM(L98:M98)</f>
        <v>831</v>
      </c>
      <c r="O98" s="67"/>
      <c r="P98" s="1229"/>
      <c r="Q98" s="67"/>
      <c r="R98" s="67"/>
      <c r="S98" s="67"/>
      <c r="T98" s="67"/>
      <c r="U98" s="67"/>
      <c r="V98" s="67"/>
      <c r="W98" s="67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</row>
    <row r="99" spans="1:34" ht="18" customHeight="1">
      <c r="A99" s="1348">
        <v>3</v>
      </c>
      <c r="B99" s="879" t="s">
        <v>85</v>
      </c>
      <c r="C99" s="1349">
        <v>377</v>
      </c>
      <c r="D99" s="1349">
        <v>377</v>
      </c>
      <c r="E99" s="1350">
        <f t="shared" si="3"/>
        <v>0</v>
      </c>
      <c r="F99" s="1351">
        <f t="shared" si="4"/>
        <v>0</v>
      </c>
      <c r="G99" s="720"/>
      <c r="H99" s="690">
        <v>24</v>
      </c>
      <c r="I99" s="691">
        <v>353</v>
      </c>
      <c r="J99" s="555">
        <f t="shared" si="2"/>
        <v>377</v>
      </c>
      <c r="K99" s="67"/>
      <c r="L99" s="698">
        <v>24</v>
      </c>
      <c r="M99" s="690">
        <v>353</v>
      </c>
      <c r="N99" s="555">
        <f t="shared" si="5"/>
        <v>377</v>
      </c>
      <c r="O99" s="67"/>
      <c r="P99" s="1229"/>
      <c r="Q99" s="67"/>
      <c r="R99" s="67"/>
      <c r="S99" s="67"/>
      <c r="T99" s="67"/>
      <c r="U99" s="67"/>
      <c r="V99" s="67"/>
      <c r="W99" s="67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</row>
    <row r="100" spans="1:34" ht="18" customHeight="1">
      <c r="A100" s="1348">
        <v>4</v>
      </c>
      <c r="B100" s="879" t="s">
        <v>86</v>
      </c>
      <c r="C100" s="1349">
        <v>551</v>
      </c>
      <c r="D100" s="1349">
        <v>550</v>
      </c>
      <c r="E100" s="1350">
        <f t="shared" si="3"/>
        <v>1</v>
      </c>
      <c r="F100" s="1351">
        <f t="shared" si="4"/>
        <v>0.0018148820326678765</v>
      </c>
      <c r="G100" s="720"/>
      <c r="H100" s="690">
        <v>50</v>
      </c>
      <c r="I100" s="691">
        <v>501</v>
      </c>
      <c r="J100" s="555">
        <f t="shared" si="2"/>
        <v>551</v>
      </c>
      <c r="K100" s="67"/>
      <c r="L100" s="698">
        <v>50</v>
      </c>
      <c r="M100" s="690">
        <v>500</v>
      </c>
      <c r="N100" s="555">
        <f t="shared" si="5"/>
        <v>550</v>
      </c>
      <c r="O100" s="67"/>
      <c r="P100" s="1229"/>
      <c r="Q100" s="67"/>
      <c r="R100" s="67"/>
      <c r="S100" s="67"/>
      <c r="T100" s="67"/>
      <c r="U100" s="67"/>
      <c r="V100" s="67"/>
      <c r="W100" s="67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</row>
    <row r="101" spans="1:34" ht="18" customHeight="1">
      <c r="A101" s="1348">
        <v>5</v>
      </c>
      <c r="B101" s="879" t="s">
        <v>174</v>
      </c>
      <c r="C101" s="1349">
        <v>183</v>
      </c>
      <c r="D101" s="1349">
        <v>182</v>
      </c>
      <c r="E101" s="1350">
        <f t="shared" si="3"/>
        <v>1</v>
      </c>
      <c r="F101" s="1351">
        <f t="shared" si="4"/>
        <v>0.00546448087431694</v>
      </c>
      <c r="G101" s="720"/>
      <c r="H101" s="690">
        <v>8</v>
      </c>
      <c r="I101" s="691">
        <v>175</v>
      </c>
      <c r="J101" s="555">
        <f t="shared" si="2"/>
        <v>183</v>
      </c>
      <c r="K101" s="67"/>
      <c r="L101" s="698">
        <v>7</v>
      </c>
      <c r="M101" s="690">
        <v>175</v>
      </c>
      <c r="N101" s="555">
        <f t="shared" si="5"/>
        <v>182</v>
      </c>
      <c r="O101" s="67"/>
      <c r="P101" s="1229"/>
      <c r="Q101" s="67"/>
      <c r="R101" s="67"/>
      <c r="S101" s="67"/>
      <c r="T101" s="67"/>
      <c r="U101" s="67"/>
      <c r="V101" s="67"/>
      <c r="W101" s="67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</row>
    <row r="102" spans="1:34" ht="18" customHeight="1">
      <c r="A102" s="1348">
        <v>6</v>
      </c>
      <c r="B102" s="879" t="s">
        <v>87</v>
      </c>
      <c r="C102" s="1349">
        <v>319</v>
      </c>
      <c r="D102" s="1349">
        <v>319</v>
      </c>
      <c r="E102" s="1350">
        <f t="shared" si="3"/>
        <v>0</v>
      </c>
      <c r="F102" s="1351">
        <f t="shared" si="4"/>
        <v>0</v>
      </c>
      <c r="G102" s="720"/>
      <c r="H102" s="690">
        <v>22</v>
      </c>
      <c r="I102" s="691">
        <v>297</v>
      </c>
      <c r="J102" s="555">
        <f t="shared" si="2"/>
        <v>319</v>
      </c>
      <c r="K102" s="67"/>
      <c r="L102" s="698">
        <v>22</v>
      </c>
      <c r="M102" s="690">
        <v>297</v>
      </c>
      <c r="N102" s="555">
        <f t="shared" si="5"/>
        <v>319</v>
      </c>
      <c r="O102" s="67"/>
      <c r="P102" s="1229"/>
      <c r="Q102" s="67"/>
      <c r="R102" s="67"/>
      <c r="S102" s="67"/>
      <c r="T102" s="67"/>
      <c r="U102" s="67"/>
      <c r="V102" s="67"/>
      <c r="W102" s="67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</row>
    <row r="103" spans="1:34" ht="18" customHeight="1">
      <c r="A103" s="1348">
        <v>7</v>
      </c>
      <c r="B103" s="879" t="s">
        <v>88</v>
      </c>
      <c r="C103" s="1349">
        <v>533</v>
      </c>
      <c r="D103" s="1349">
        <v>532</v>
      </c>
      <c r="E103" s="1350">
        <f t="shared" si="3"/>
        <v>1</v>
      </c>
      <c r="F103" s="1351">
        <f t="shared" si="4"/>
        <v>0.001876172607879925</v>
      </c>
      <c r="G103" s="720"/>
      <c r="H103" s="690">
        <v>32</v>
      </c>
      <c r="I103" s="691">
        <v>501</v>
      </c>
      <c r="J103" s="555">
        <f t="shared" si="2"/>
        <v>533</v>
      </c>
      <c r="K103" s="67"/>
      <c r="L103" s="698">
        <v>31</v>
      </c>
      <c r="M103" s="690">
        <v>501</v>
      </c>
      <c r="N103" s="555">
        <f t="shared" si="5"/>
        <v>532</v>
      </c>
      <c r="O103" s="67"/>
      <c r="P103" s="1229"/>
      <c r="Q103" s="67"/>
      <c r="R103" s="67"/>
      <c r="S103" s="67"/>
      <c r="T103" s="67"/>
      <c r="U103" s="67"/>
      <c r="V103" s="67"/>
      <c r="W103" s="67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</row>
    <row r="104" spans="1:34" ht="18" customHeight="1">
      <c r="A104" s="1348">
        <v>8</v>
      </c>
      <c r="B104" s="879" t="s">
        <v>89</v>
      </c>
      <c r="C104" s="1349">
        <v>878</v>
      </c>
      <c r="D104" s="1349">
        <v>878</v>
      </c>
      <c r="E104" s="1350">
        <f t="shared" si="3"/>
        <v>0</v>
      </c>
      <c r="F104" s="1351">
        <f t="shared" si="4"/>
        <v>0</v>
      </c>
      <c r="G104" s="720"/>
      <c r="H104" s="690">
        <v>48</v>
      </c>
      <c r="I104" s="691">
        <v>830</v>
      </c>
      <c r="J104" s="555">
        <f t="shared" si="2"/>
        <v>878</v>
      </c>
      <c r="K104" s="67"/>
      <c r="L104" s="698">
        <v>48</v>
      </c>
      <c r="M104" s="690">
        <v>830</v>
      </c>
      <c r="N104" s="555">
        <f t="shared" si="5"/>
        <v>878</v>
      </c>
      <c r="O104" s="67"/>
      <c r="P104" s="1229"/>
      <c r="Q104" s="67"/>
      <c r="R104" s="67"/>
      <c r="S104" s="67"/>
      <c r="T104" s="67"/>
      <c r="U104" s="67"/>
      <c r="V104" s="67"/>
      <c r="W104" s="67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</row>
    <row r="105" spans="1:34" ht="18" customHeight="1">
      <c r="A105" s="1348">
        <v>9</v>
      </c>
      <c r="B105" s="879" t="s">
        <v>90</v>
      </c>
      <c r="C105" s="1349">
        <v>406</v>
      </c>
      <c r="D105" s="1349">
        <v>406</v>
      </c>
      <c r="E105" s="1350">
        <f t="shared" si="3"/>
        <v>0</v>
      </c>
      <c r="F105" s="1351">
        <f t="shared" si="4"/>
        <v>0</v>
      </c>
      <c r="G105" s="720"/>
      <c r="H105" s="690">
        <v>40</v>
      </c>
      <c r="I105" s="691">
        <v>366</v>
      </c>
      <c r="J105" s="555">
        <f t="shared" si="2"/>
        <v>406</v>
      </c>
      <c r="K105" s="67"/>
      <c r="L105" s="698">
        <v>40</v>
      </c>
      <c r="M105" s="690">
        <v>366</v>
      </c>
      <c r="N105" s="555">
        <f t="shared" si="5"/>
        <v>406</v>
      </c>
      <c r="O105" s="67"/>
      <c r="P105" s="1229"/>
      <c r="Q105" s="67"/>
      <c r="R105" s="67"/>
      <c r="S105" s="67"/>
      <c r="T105" s="67"/>
      <c r="U105" s="67"/>
      <c r="V105" s="67"/>
      <c r="W105" s="67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</row>
    <row r="106" spans="1:34" ht="18" customHeight="1">
      <c r="A106" s="1348">
        <v>10</v>
      </c>
      <c r="B106" s="879" t="s">
        <v>170</v>
      </c>
      <c r="C106" s="1349">
        <v>200</v>
      </c>
      <c r="D106" s="1349">
        <v>199</v>
      </c>
      <c r="E106" s="1350">
        <f t="shared" si="3"/>
        <v>1</v>
      </c>
      <c r="F106" s="1351">
        <f t="shared" si="4"/>
        <v>0.005</v>
      </c>
      <c r="G106" s="720"/>
      <c r="H106" s="690">
        <v>2</v>
      </c>
      <c r="I106" s="691">
        <v>198</v>
      </c>
      <c r="J106" s="555">
        <f t="shared" si="2"/>
        <v>200</v>
      </c>
      <c r="K106" s="67"/>
      <c r="L106" s="698">
        <v>1</v>
      </c>
      <c r="M106" s="690">
        <v>198</v>
      </c>
      <c r="N106" s="555">
        <f t="shared" si="5"/>
        <v>199</v>
      </c>
      <c r="O106" s="67"/>
      <c r="P106" s="1229"/>
      <c r="Q106" s="67"/>
      <c r="R106" s="67"/>
      <c r="S106" s="67"/>
      <c r="T106" s="67"/>
      <c r="U106" s="67"/>
      <c r="V106" s="67"/>
      <c r="W106" s="67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:34" ht="18" customHeight="1">
      <c r="A107" s="1348">
        <v>11</v>
      </c>
      <c r="B107" s="879" t="s">
        <v>91</v>
      </c>
      <c r="C107" s="1349">
        <v>508</v>
      </c>
      <c r="D107" s="1349">
        <v>508</v>
      </c>
      <c r="E107" s="1350">
        <f t="shared" si="3"/>
        <v>0</v>
      </c>
      <c r="F107" s="1351">
        <f t="shared" si="4"/>
        <v>0</v>
      </c>
      <c r="G107" s="720"/>
      <c r="H107" s="690">
        <v>33</v>
      </c>
      <c r="I107" s="691">
        <v>475</v>
      </c>
      <c r="J107" s="555">
        <f t="shared" si="2"/>
        <v>508</v>
      </c>
      <c r="K107" s="67"/>
      <c r="L107" s="698">
        <v>33</v>
      </c>
      <c r="M107" s="690">
        <v>475</v>
      </c>
      <c r="N107" s="555">
        <f t="shared" si="5"/>
        <v>508</v>
      </c>
      <c r="O107" s="67"/>
      <c r="P107" s="1229"/>
      <c r="Q107" s="67"/>
      <c r="R107" s="67"/>
      <c r="S107" s="67"/>
      <c r="T107" s="67"/>
      <c r="U107" s="67"/>
      <c r="V107" s="67"/>
      <c r="W107" s="67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:34" ht="18" customHeight="1">
      <c r="A108" s="1348">
        <v>12</v>
      </c>
      <c r="B108" s="879" t="s">
        <v>168</v>
      </c>
      <c r="C108" s="1349">
        <v>469</v>
      </c>
      <c r="D108" s="1349">
        <v>469</v>
      </c>
      <c r="E108" s="1350">
        <f t="shared" si="3"/>
        <v>0</v>
      </c>
      <c r="F108" s="1351">
        <f t="shared" si="4"/>
        <v>0</v>
      </c>
      <c r="G108" s="720"/>
      <c r="H108" s="690">
        <v>31</v>
      </c>
      <c r="I108" s="691">
        <v>438</v>
      </c>
      <c r="J108" s="555">
        <f t="shared" si="2"/>
        <v>469</v>
      </c>
      <c r="K108" s="67"/>
      <c r="L108" s="698">
        <v>31</v>
      </c>
      <c r="M108" s="690">
        <v>438</v>
      </c>
      <c r="N108" s="555">
        <f t="shared" si="5"/>
        <v>469</v>
      </c>
      <c r="O108" s="67"/>
      <c r="P108" s="1229"/>
      <c r="Q108" s="67"/>
      <c r="R108" s="67"/>
      <c r="S108" s="67"/>
      <c r="T108" s="67"/>
      <c r="U108" s="67"/>
      <c r="V108" s="67"/>
      <c r="W108" s="67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 ht="18" customHeight="1">
      <c r="A109" s="1348">
        <v>13</v>
      </c>
      <c r="B109" s="879" t="s">
        <v>92</v>
      </c>
      <c r="C109" s="1349">
        <v>574</v>
      </c>
      <c r="D109" s="1349">
        <v>573</v>
      </c>
      <c r="E109" s="1350">
        <f t="shared" si="3"/>
        <v>1</v>
      </c>
      <c r="F109" s="1351">
        <f t="shared" si="4"/>
        <v>0.0017421602787456446</v>
      </c>
      <c r="G109" s="720"/>
      <c r="H109" s="690">
        <v>29</v>
      </c>
      <c r="I109" s="691">
        <v>545</v>
      </c>
      <c r="J109" s="555">
        <f t="shared" si="2"/>
        <v>574</v>
      </c>
      <c r="K109" s="67"/>
      <c r="L109" s="698">
        <v>28</v>
      </c>
      <c r="M109" s="690">
        <v>545</v>
      </c>
      <c r="N109" s="555">
        <f t="shared" si="5"/>
        <v>573</v>
      </c>
      <c r="O109" s="67"/>
      <c r="P109" s="1229"/>
      <c r="Q109" s="67"/>
      <c r="R109" s="67"/>
      <c r="S109" s="67"/>
      <c r="T109" s="67"/>
      <c r="U109" s="67"/>
      <c r="V109" s="67"/>
      <c r="W109" s="67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:34" ht="18" customHeight="1">
      <c r="A110" s="1348">
        <v>14</v>
      </c>
      <c r="B110" s="879" t="s">
        <v>93</v>
      </c>
      <c r="C110" s="1349">
        <v>395</v>
      </c>
      <c r="D110" s="1349">
        <v>394</v>
      </c>
      <c r="E110" s="1350">
        <f t="shared" si="3"/>
        <v>1</v>
      </c>
      <c r="F110" s="1351">
        <f t="shared" si="4"/>
        <v>0.002531645569620253</v>
      </c>
      <c r="G110" s="720"/>
      <c r="H110" s="690">
        <v>37</v>
      </c>
      <c r="I110" s="691">
        <v>358</v>
      </c>
      <c r="J110" s="555">
        <f t="shared" si="2"/>
        <v>395</v>
      </c>
      <c r="K110" s="67"/>
      <c r="L110" s="698">
        <v>36</v>
      </c>
      <c r="M110" s="690">
        <v>358</v>
      </c>
      <c r="N110" s="555">
        <f t="shared" si="5"/>
        <v>394</v>
      </c>
      <c r="O110" s="67"/>
      <c r="P110" s="1229"/>
      <c r="Q110" s="67"/>
      <c r="R110" s="67"/>
      <c r="S110" s="67"/>
      <c r="T110" s="67"/>
      <c r="U110" s="67"/>
      <c r="V110" s="67"/>
      <c r="W110" s="67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 ht="18" customHeight="1">
      <c r="A111" s="1348">
        <v>15</v>
      </c>
      <c r="B111" s="879" t="s">
        <v>298</v>
      </c>
      <c r="C111" s="1349">
        <v>224</v>
      </c>
      <c r="D111" s="1349">
        <v>223</v>
      </c>
      <c r="E111" s="1350">
        <f t="shared" si="3"/>
        <v>1</v>
      </c>
      <c r="F111" s="1351">
        <f t="shared" si="4"/>
        <v>0.004464285714285714</v>
      </c>
      <c r="G111" s="720"/>
      <c r="H111" s="690">
        <v>34</v>
      </c>
      <c r="I111" s="691">
        <v>190</v>
      </c>
      <c r="J111" s="555">
        <f t="shared" si="2"/>
        <v>224</v>
      </c>
      <c r="K111" s="67"/>
      <c r="L111" s="698">
        <v>34</v>
      </c>
      <c r="M111" s="690">
        <v>189</v>
      </c>
      <c r="N111" s="555">
        <f t="shared" si="5"/>
        <v>223</v>
      </c>
      <c r="O111" s="67"/>
      <c r="P111" s="1229"/>
      <c r="Q111" s="67"/>
      <c r="R111" s="67"/>
      <c r="S111" s="67"/>
      <c r="T111" s="67"/>
      <c r="U111" s="67"/>
      <c r="V111" s="67"/>
      <c r="W111" s="67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</row>
    <row r="112" spans="1:34" ht="18" customHeight="1">
      <c r="A112" s="1352">
        <v>16</v>
      </c>
      <c r="B112" s="879" t="s">
        <v>299</v>
      </c>
      <c r="C112" s="1349">
        <v>726</v>
      </c>
      <c r="D112" s="1349">
        <v>726</v>
      </c>
      <c r="E112" s="1350">
        <f t="shared" si="3"/>
        <v>0</v>
      </c>
      <c r="F112" s="1351">
        <f t="shared" si="4"/>
        <v>0</v>
      </c>
      <c r="G112" s="720"/>
      <c r="H112" s="690">
        <v>47</v>
      </c>
      <c r="I112" s="691">
        <v>679</v>
      </c>
      <c r="J112" s="555">
        <f t="shared" si="2"/>
        <v>726</v>
      </c>
      <c r="K112" s="67"/>
      <c r="L112" s="698">
        <v>47</v>
      </c>
      <c r="M112" s="690">
        <v>679</v>
      </c>
      <c r="N112" s="555">
        <f t="shared" si="5"/>
        <v>726</v>
      </c>
      <c r="O112" s="67"/>
      <c r="P112" s="1229"/>
      <c r="Q112" s="67"/>
      <c r="R112" s="67"/>
      <c r="S112" s="67"/>
      <c r="T112" s="67"/>
      <c r="U112" s="67"/>
      <c r="V112" s="67"/>
      <c r="W112" s="67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</row>
    <row r="113" spans="1:34" ht="18" customHeight="1">
      <c r="A113" s="1348">
        <v>17</v>
      </c>
      <c r="B113" s="879" t="s">
        <v>176</v>
      </c>
      <c r="C113" s="1349">
        <v>295</v>
      </c>
      <c r="D113" s="1349">
        <v>295</v>
      </c>
      <c r="E113" s="1350">
        <f t="shared" si="3"/>
        <v>0</v>
      </c>
      <c r="F113" s="1351">
        <f t="shared" si="4"/>
        <v>0</v>
      </c>
      <c r="G113" s="720"/>
      <c r="H113" s="690">
        <v>1</v>
      </c>
      <c r="I113" s="691">
        <v>294</v>
      </c>
      <c r="J113" s="555">
        <f t="shared" si="2"/>
        <v>295</v>
      </c>
      <c r="K113" s="67"/>
      <c r="L113" s="698">
        <v>1</v>
      </c>
      <c r="M113" s="690">
        <v>294</v>
      </c>
      <c r="N113" s="555">
        <f t="shared" si="5"/>
        <v>295</v>
      </c>
      <c r="O113" s="67"/>
      <c r="P113" s="1229"/>
      <c r="Q113" s="67"/>
      <c r="R113" s="67"/>
      <c r="S113" s="67"/>
      <c r="T113" s="67"/>
      <c r="U113" s="67"/>
      <c r="V113" s="67"/>
      <c r="W113" s="67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</row>
    <row r="114" spans="1:34" ht="18" customHeight="1">
      <c r="A114" s="1348">
        <v>18</v>
      </c>
      <c r="B114" s="879" t="s">
        <v>94</v>
      </c>
      <c r="C114" s="1349">
        <v>445</v>
      </c>
      <c r="D114" s="1349">
        <v>445</v>
      </c>
      <c r="E114" s="1350">
        <f t="shared" si="3"/>
        <v>0</v>
      </c>
      <c r="F114" s="1351">
        <f t="shared" si="4"/>
        <v>0</v>
      </c>
      <c r="G114" s="720"/>
      <c r="H114" s="690">
        <v>53</v>
      </c>
      <c r="I114" s="691">
        <v>392</v>
      </c>
      <c r="J114" s="555">
        <f t="shared" si="2"/>
        <v>445</v>
      </c>
      <c r="K114" s="67"/>
      <c r="L114" s="698">
        <v>53</v>
      </c>
      <c r="M114" s="690">
        <v>392</v>
      </c>
      <c r="N114" s="555">
        <f t="shared" si="5"/>
        <v>445</v>
      </c>
      <c r="O114" s="67"/>
      <c r="P114" s="1229"/>
      <c r="Q114" s="67"/>
      <c r="R114" s="67"/>
      <c r="S114" s="67"/>
      <c r="T114" s="67"/>
      <c r="U114" s="67"/>
      <c r="V114" s="67"/>
      <c r="W114" s="67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</row>
    <row r="115" spans="1:34" ht="18" customHeight="1">
      <c r="A115" s="1352">
        <v>19</v>
      </c>
      <c r="B115" s="879" t="s">
        <v>95</v>
      </c>
      <c r="C115" s="1349">
        <v>448</v>
      </c>
      <c r="D115" s="1349">
        <v>448</v>
      </c>
      <c r="E115" s="1350">
        <f t="shared" si="3"/>
        <v>0</v>
      </c>
      <c r="F115" s="1351">
        <f t="shared" si="4"/>
        <v>0</v>
      </c>
      <c r="G115" s="720"/>
      <c r="H115" s="690">
        <v>12</v>
      </c>
      <c r="I115" s="691">
        <v>436</v>
      </c>
      <c r="J115" s="555">
        <f t="shared" si="2"/>
        <v>448</v>
      </c>
      <c r="K115" s="67"/>
      <c r="L115" s="698">
        <v>12</v>
      </c>
      <c r="M115" s="690">
        <v>436</v>
      </c>
      <c r="N115" s="555">
        <f t="shared" si="5"/>
        <v>448</v>
      </c>
      <c r="O115" s="67"/>
      <c r="P115" s="1229"/>
      <c r="Q115" s="67"/>
      <c r="R115" s="67"/>
      <c r="S115" s="67"/>
      <c r="T115" s="67"/>
      <c r="U115" s="67"/>
      <c r="V115" s="67"/>
      <c r="W115" s="67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</row>
    <row r="116" spans="1:34" ht="18" customHeight="1">
      <c r="A116" s="1348">
        <v>20</v>
      </c>
      <c r="B116" s="879" t="s">
        <v>96</v>
      </c>
      <c r="C116" s="1349">
        <v>971</v>
      </c>
      <c r="D116" s="1349">
        <v>971</v>
      </c>
      <c r="E116" s="1350">
        <f t="shared" si="3"/>
        <v>0</v>
      </c>
      <c r="F116" s="1351">
        <f t="shared" si="4"/>
        <v>0</v>
      </c>
      <c r="G116" s="720"/>
      <c r="H116" s="690">
        <v>44</v>
      </c>
      <c r="I116" s="691">
        <v>927</v>
      </c>
      <c r="J116" s="555">
        <f t="shared" si="2"/>
        <v>971</v>
      </c>
      <c r="K116" s="67"/>
      <c r="L116" s="698">
        <v>44</v>
      </c>
      <c r="M116" s="690">
        <v>927</v>
      </c>
      <c r="N116" s="555">
        <f t="shared" si="5"/>
        <v>971</v>
      </c>
      <c r="O116" s="67"/>
      <c r="P116" s="1229"/>
      <c r="Q116" s="67"/>
      <c r="R116" s="67"/>
      <c r="S116" s="67"/>
      <c r="T116" s="67"/>
      <c r="U116" s="67"/>
      <c r="V116" s="67"/>
      <c r="W116" s="67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</row>
    <row r="117" spans="1:34" ht="18" customHeight="1">
      <c r="A117" s="1352">
        <v>21</v>
      </c>
      <c r="B117" s="879" t="s">
        <v>97</v>
      </c>
      <c r="C117" s="1349">
        <v>434</v>
      </c>
      <c r="D117" s="1349">
        <v>434</v>
      </c>
      <c r="E117" s="1350">
        <f t="shared" si="3"/>
        <v>0</v>
      </c>
      <c r="F117" s="1351">
        <f t="shared" si="4"/>
        <v>0</v>
      </c>
      <c r="G117" s="720"/>
      <c r="H117" s="690">
        <v>31</v>
      </c>
      <c r="I117" s="691">
        <v>403</v>
      </c>
      <c r="J117" s="555">
        <f t="shared" si="2"/>
        <v>434</v>
      </c>
      <c r="K117" s="67"/>
      <c r="L117" s="698">
        <v>31</v>
      </c>
      <c r="M117" s="690">
        <v>403</v>
      </c>
      <c r="N117" s="555">
        <f t="shared" si="5"/>
        <v>434</v>
      </c>
      <c r="O117" s="67"/>
      <c r="P117" s="1229"/>
      <c r="Q117" s="67"/>
      <c r="R117" s="67"/>
      <c r="S117" s="67"/>
      <c r="T117" s="67"/>
      <c r="U117" s="67"/>
      <c r="V117" s="67"/>
      <c r="W117" s="67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</row>
    <row r="118" spans="1:34" ht="18" customHeight="1">
      <c r="A118" s="1348">
        <v>22</v>
      </c>
      <c r="B118" s="879" t="s">
        <v>98</v>
      </c>
      <c r="C118" s="1349">
        <v>767</v>
      </c>
      <c r="D118" s="1349">
        <v>767</v>
      </c>
      <c r="E118" s="1350">
        <f t="shared" si="3"/>
        <v>0</v>
      </c>
      <c r="F118" s="1351">
        <f t="shared" si="4"/>
        <v>0</v>
      </c>
      <c r="G118" s="720"/>
      <c r="H118" s="690">
        <v>68</v>
      </c>
      <c r="I118" s="691">
        <v>699</v>
      </c>
      <c r="J118" s="555">
        <f t="shared" si="2"/>
        <v>767</v>
      </c>
      <c r="K118" s="67"/>
      <c r="L118" s="698">
        <v>68</v>
      </c>
      <c r="M118" s="690">
        <v>699</v>
      </c>
      <c r="N118" s="555">
        <f t="shared" si="5"/>
        <v>767</v>
      </c>
      <c r="O118" s="67"/>
      <c r="P118" s="1229"/>
      <c r="Q118" s="67"/>
      <c r="R118" s="67"/>
      <c r="S118" s="67"/>
      <c r="T118" s="67"/>
      <c r="U118" s="67"/>
      <c r="V118" s="67"/>
      <c r="W118" s="67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</row>
    <row r="119" spans="1:34" ht="18" customHeight="1">
      <c r="A119" s="1348">
        <v>23</v>
      </c>
      <c r="B119" s="879" t="s">
        <v>99</v>
      </c>
      <c r="C119" s="1349">
        <v>378</v>
      </c>
      <c r="D119" s="1349">
        <v>377</v>
      </c>
      <c r="E119" s="1350">
        <f t="shared" si="3"/>
        <v>1</v>
      </c>
      <c r="F119" s="1351">
        <f t="shared" si="4"/>
        <v>0.0026455026455026454</v>
      </c>
      <c r="G119" s="720"/>
      <c r="H119" s="690">
        <v>37</v>
      </c>
      <c r="I119" s="691">
        <v>341</v>
      </c>
      <c r="J119" s="555">
        <f t="shared" si="2"/>
        <v>378</v>
      </c>
      <c r="K119" s="67"/>
      <c r="L119" s="698">
        <v>36</v>
      </c>
      <c r="M119" s="690">
        <v>341</v>
      </c>
      <c r="N119" s="555">
        <f t="shared" si="5"/>
        <v>377</v>
      </c>
      <c r="O119" s="67"/>
      <c r="P119" s="1229"/>
      <c r="Q119" s="67"/>
      <c r="R119" s="67"/>
      <c r="S119" s="67"/>
      <c r="T119" s="67"/>
      <c r="U119" s="67"/>
      <c r="V119" s="67"/>
      <c r="W119" s="67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</row>
    <row r="120" spans="1:34" ht="18" customHeight="1">
      <c r="A120" s="1352">
        <v>24</v>
      </c>
      <c r="B120" s="879" t="s">
        <v>169</v>
      </c>
      <c r="C120" s="1349">
        <v>370</v>
      </c>
      <c r="D120" s="1349">
        <v>370</v>
      </c>
      <c r="E120" s="1350">
        <f t="shared" si="3"/>
        <v>0</v>
      </c>
      <c r="F120" s="1351">
        <f t="shared" si="4"/>
        <v>0</v>
      </c>
      <c r="G120" s="720"/>
      <c r="H120" s="690">
        <v>49</v>
      </c>
      <c r="I120" s="691">
        <v>321</v>
      </c>
      <c r="J120" s="555">
        <f t="shared" si="2"/>
        <v>370</v>
      </c>
      <c r="K120" s="67"/>
      <c r="L120" s="698">
        <v>49</v>
      </c>
      <c r="M120" s="690">
        <v>321</v>
      </c>
      <c r="N120" s="555">
        <f t="shared" si="5"/>
        <v>370</v>
      </c>
      <c r="O120" s="67"/>
      <c r="P120" s="1229"/>
      <c r="Q120" s="67"/>
      <c r="R120" s="67"/>
      <c r="S120" s="67"/>
      <c r="T120" s="67"/>
      <c r="U120" s="67"/>
      <c r="V120" s="67"/>
      <c r="W120" s="67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</row>
    <row r="121" spans="1:34" ht="18" customHeight="1">
      <c r="A121" s="1352">
        <v>25</v>
      </c>
      <c r="B121" s="879" t="s">
        <v>100</v>
      </c>
      <c r="C121" s="1349">
        <v>257</v>
      </c>
      <c r="D121" s="1349">
        <v>257</v>
      </c>
      <c r="E121" s="1350">
        <f t="shared" si="3"/>
        <v>0</v>
      </c>
      <c r="F121" s="1351">
        <f t="shared" si="4"/>
        <v>0</v>
      </c>
      <c r="G121" s="720"/>
      <c r="H121" s="690">
        <v>24</v>
      </c>
      <c r="I121" s="691">
        <v>233</v>
      </c>
      <c r="J121" s="555">
        <f t="shared" si="2"/>
        <v>257</v>
      </c>
      <c r="K121" s="67"/>
      <c r="L121" s="698">
        <v>24</v>
      </c>
      <c r="M121" s="690">
        <v>233</v>
      </c>
      <c r="N121" s="555">
        <f t="shared" si="5"/>
        <v>257</v>
      </c>
      <c r="O121" s="67"/>
      <c r="P121" s="1229"/>
      <c r="Q121" s="67"/>
      <c r="R121" s="67"/>
      <c r="S121" s="67"/>
      <c r="T121" s="67"/>
      <c r="U121" s="67"/>
      <c r="V121" s="67"/>
      <c r="W121" s="67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</row>
    <row r="122" spans="1:34" ht="18" customHeight="1">
      <c r="A122" s="1352">
        <v>26</v>
      </c>
      <c r="B122" s="879" t="s">
        <v>101</v>
      </c>
      <c r="C122" s="1349">
        <v>270</v>
      </c>
      <c r="D122" s="1349">
        <v>269</v>
      </c>
      <c r="E122" s="1350">
        <f t="shared" si="3"/>
        <v>1</v>
      </c>
      <c r="F122" s="1351">
        <f t="shared" si="4"/>
        <v>0.003703703703703704</v>
      </c>
      <c r="G122" s="720"/>
      <c r="H122" s="690">
        <v>9</v>
      </c>
      <c r="I122" s="691">
        <v>261</v>
      </c>
      <c r="J122" s="555">
        <f t="shared" si="2"/>
        <v>270</v>
      </c>
      <c r="K122" s="67"/>
      <c r="L122" s="698">
        <v>9</v>
      </c>
      <c r="M122" s="690">
        <v>260</v>
      </c>
      <c r="N122" s="555">
        <f t="shared" si="5"/>
        <v>269</v>
      </c>
      <c r="O122" s="67"/>
      <c r="P122" s="1229"/>
      <c r="Q122" s="67"/>
      <c r="R122" s="67"/>
      <c r="S122" s="67"/>
      <c r="T122" s="67"/>
      <c r="U122" s="67"/>
      <c r="V122" s="67"/>
      <c r="W122" s="67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</row>
    <row r="123" spans="1:34" ht="18" customHeight="1">
      <c r="A123" s="1352">
        <v>27</v>
      </c>
      <c r="B123" s="879" t="s">
        <v>102</v>
      </c>
      <c r="C123" s="1349">
        <v>274</v>
      </c>
      <c r="D123" s="1349">
        <v>274</v>
      </c>
      <c r="E123" s="1350">
        <f t="shared" si="3"/>
        <v>0</v>
      </c>
      <c r="F123" s="1351">
        <f t="shared" si="4"/>
        <v>0</v>
      </c>
      <c r="G123" s="720"/>
      <c r="H123" s="690">
        <v>10</v>
      </c>
      <c r="I123" s="691">
        <v>264</v>
      </c>
      <c r="J123" s="555">
        <f t="shared" si="2"/>
        <v>274</v>
      </c>
      <c r="K123" s="67"/>
      <c r="L123" s="698">
        <v>10</v>
      </c>
      <c r="M123" s="690">
        <v>264</v>
      </c>
      <c r="N123" s="555">
        <f t="shared" si="5"/>
        <v>274</v>
      </c>
      <c r="O123" s="67"/>
      <c r="P123" s="1229"/>
      <c r="Q123" s="67"/>
      <c r="R123" s="67"/>
      <c r="S123" s="67"/>
      <c r="T123" s="67"/>
      <c r="U123" s="67"/>
      <c r="V123" s="67"/>
      <c r="W123" s="67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</row>
    <row r="124" spans="1:34" ht="18" customHeight="1">
      <c r="A124" s="1338">
        <v>28</v>
      </c>
      <c r="B124" s="880" t="s">
        <v>308</v>
      </c>
      <c r="C124" s="1349">
        <v>245</v>
      </c>
      <c r="D124" s="1349">
        <v>242</v>
      </c>
      <c r="E124" s="1350">
        <f t="shared" si="3"/>
        <v>3</v>
      </c>
      <c r="F124" s="1351">
        <f t="shared" si="4"/>
        <v>0.012244897959183673</v>
      </c>
      <c r="G124" s="720"/>
      <c r="H124" s="690">
        <v>23</v>
      </c>
      <c r="I124" s="692">
        <v>222</v>
      </c>
      <c r="J124" s="555">
        <f t="shared" si="2"/>
        <v>245</v>
      </c>
      <c r="K124" s="67"/>
      <c r="L124" s="697">
        <v>23</v>
      </c>
      <c r="M124" s="694">
        <v>219</v>
      </c>
      <c r="N124" s="555">
        <f t="shared" si="5"/>
        <v>242</v>
      </c>
      <c r="O124" s="67"/>
      <c r="P124" s="1229"/>
      <c r="Q124" s="67"/>
      <c r="R124" s="67"/>
      <c r="S124" s="67"/>
      <c r="T124" s="67"/>
      <c r="U124" s="67"/>
      <c r="V124" s="67"/>
      <c r="W124" s="67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</row>
    <row r="125" spans="1:34" ht="18" customHeight="1">
      <c r="A125" s="1338">
        <v>29</v>
      </c>
      <c r="B125" s="880" t="s">
        <v>309</v>
      </c>
      <c r="C125" s="1349">
        <v>155</v>
      </c>
      <c r="D125" s="1349">
        <v>153</v>
      </c>
      <c r="E125" s="1350">
        <f t="shared" si="3"/>
        <v>2</v>
      </c>
      <c r="F125" s="1351">
        <f t="shared" si="4"/>
        <v>0.012903225806451613</v>
      </c>
      <c r="G125" s="720"/>
      <c r="H125" s="690">
        <v>13</v>
      </c>
      <c r="I125" s="692">
        <v>142</v>
      </c>
      <c r="J125" s="555">
        <f t="shared" si="2"/>
        <v>155</v>
      </c>
      <c r="K125" s="67"/>
      <c r="L125" s="697">
        <v>13</v>
      </c>
      <c r="M125" s="694">
        <v>140</v>
      </c>
      <c r="N125" s="555">
        <f t="shared" si="5"/>
        <v>153</v>
      </c>
      <c r="O125" s="67"/>
      <c r="P125" s="1229"/>
      <c r="Q125" s="67"/>
      <c r="R125" s="67"/>
      <c r="S125" s="67"/>
      <c r="T125" s="67"/>
      <c r="U125" s="67"/>
      <c r="V125" s="67"/>
      <c r="W125" s="67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</row>
    <row r="126" spans="1:34" ht="18" customHeight="1">
      <c r="A126" s="1338">
        <v>30</v>
      </c>
      <c r="B126" s="880" t="s">
        <v>310</v>
      </c>
      <c r="C126" s="1349">
        <v>247</v>
      </c>
      <c r="D126" s="1349">
        <v>246</v>
      </c>
      <c r="E126" s="1350">
        <f t="shared" si="3"/>
        <v>1</v>
      </c>
      <c r="F126" s="1351">
        <f t="shared" si="4"/>
        <v>0.004048582995951417</v>
      </c>
      <c r="G126" s="720"/>
      <c r="H126" s="690">
        <v>11</v>
      </c>
      <c r="I126" s="692">
        <v>236</v>
      </c>
      <c r="J126" s="555">
        <f t="shared" si="2"/>
        <v>247</v>
      </c>
      <c r="K126" s="67"/>
      <c r="L126" s="697">
        <v>11</v>
      </c>
      <c r="M126" s="694">
        <v>235</v>
      </c>
      <c r="N126" s="555">
        <f t="shared" si="5"/>
        <v>246</v>
      </c>
      <c r="O126" s="67"/>
      <c r="P126" s="1229"/>
      <c r="Q126" s="67"/>
      <c r="R126" s="67"/>
      <c r="S126" s="67"/>
      <c r="T126" s="67"/>
      <c r="U126" s="67"/>
      <c r="V126" s="67"/>
      <c r="W126" s="67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</row>
    <row r="127" spans="1:34" ht="18" customHeight="1">
      <c r="A127" s="1338">
        <v>31</v>
      </c>
      <c r="B127" s="880" t="s">
        <v>311</v>
      </c>
      <c r="C127" s="1349">
        <v>182</v>
      </c>
      <c r="D127" s="1349">
        <v>182</v>
      </c>
      <c r="E127" s="1350">
        <f t="shared" si="3"/>
        <v>0</v>
      </c>
      <c r="F127" s="1351">
        <f t="shared" si="4"/>
        <v>0</v>
      </c>
      <c r="G127" s="720"/>
      <c r="H127" s="690">
        <v>11</v>
      </c>
      <c r="I127" s="692">
        <v>171</v>
      </c>
      <c r="J127" s="555">
        <f t="shared" si="2"/>
        <v>182</v>
      </c>
      <c r="K127" s="67"/>
      <c r="L127" s="697">
        <v>11</v>
      </c>
      <c r="M127" s="694">
        <v>171</v>
      </c>
      <c r="N127" s="555">
        <f t="shared" si="5"/>
        <v>182</v>
      </c>
      <c r="O127" s="67"/>
      <c r="P127" s="1229"/>
      <c r="Q127" s="67"/>
      <c r="R127" s="67"/>
      <c r="S127" s="67"/>
      <c r="T127" s="67"/>
      <c r="U127" s="67"/>
      <c r="V127" s="67"/>
      <c r="W127" s="67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</row>
    <row r="128" spans="1:34" ht="18" customHeight="1">
      <c r="A128" s="1338">
        <v>32</v>
      </c>
      <c r="B128" s="880" t="s">
        <v>312</v>
      </c>
      <c r="C128" s="1349">
        <v>183</v>
      </c>
      <c r="D128" s="1349">
        <v>181</v>
      </c>
      <c r="E128" s="1350">
        <f t="shared" si="3"/>
        <v>2</v>
      </c>
      <c r="F128" s="1351">
        <f t="shared" si="4"/>
        <v>0.01092896174863388</v>
      </c>
      <c r="G128" s="720"/>
      <c r="H128" s="690">
        <v>4</v>
      </c>
      <c r="I128" s="692">
        <v>179</v>
      </c>
      <c r="J128" s="555">
        <f t="shared" si="2"/>
        <v>183</v>
      </c>
      <c r="K128" s="67"/>
      <c r="L128" s="697">
        <v>4</v>
      </c>
      <c r="M128" s="694">
        <v>177</v>
      </c>
      <c r="N128" s="555">
        <f t="shared" si="5"/>
        <v>181</v>
      </c>
      <c r="O128" s="67"/>
      <c r="P128" s="1229"/>
      <c r="Q128" s="67"/>
      <c r="R128" s="67"/>
      <c r="S128" s="67"/>
      <c r="T128" s="67"/>
      <c r="U128" s="67"/>
      <c r="V128" s="67"/>
      <c r="W128" s="67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</row>
    <row r="129" spans="1:34" ht="18" customHeight="1">
      <c r="A129" s="1338">
        <v>33</v>
      </c>
      <c r="B129" s="880" t="s">
        <v>313</v>
      </c>
      <c r="C129" s="1349">
        <v>169</v>
      </c>
      <c r="D129" s="1349">
        <v>164</v>
      </c>
      <c r="E129" s="1350">
        <f t="shared" si="3"/>
        <v>5</v>
      </c>
      <c r="F129" s="1351">
        <f t="shared" si="4"/>
        <v>0.029585798816568046</v>
      </c>
      <c r="G129" s="720"/>
      <c r="H129" s="690">
        <v>0</v>
      </c>
      <c r="I129" s="692">
        <v>169</v>
      </c>
      <c r="J129" s="555">
        <f t="shared" si="2"/>
        <v>169</v>
      </c>
      <c r="K129" s="67"/>
      <c r="L129" s="697">
        <v>0</v>
      </c>
      <c r="M129" s="694">
        <v>164</v>
      </c>
      <c r="N129" s="555">
        <f t="shared" si="5"/>
        <v>164</v>
      </c>
      <c r="O129" s="67"/>
      <c r="P129" s="1229"/>
      <c r="Q129" s="67"/>
      <c r="R129" s="67"/>
      <c r="S129" s="67"/>
      <c r="T129" s="67"/>
      <c r="U129" s="67"/>
      <c r="V129" s="67"/>
      <c r="W129" s="67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</row>
    <row r="130" spans="1:24" s="2" customFormat="1" ht="19.5" customHeight="1">
      <c r="A130" s="1353"/>
      <c r="B130" s="455" t="s">
        <v>17</v>
      </c>
      <c r="C130" s="1354">
        <f>SUM(C97:C129)</f>
        <v>13776</v>
      </c>
      <c r="D130" s="1354">
        <f>SUM(D97:D129)</f>
        <v>13754</v>
      </c>
      <c r="E130" s="1355">
        <f t="shared" si="3"/>
        <v>22</v>
      </c>
      <c r="F130" s="1356">
        <f t="shared" si="4"/>
        <v>0.001596980255516841</v>
      </c>
      <c r="G130" s="721"/>
      <c r="H130" s="696">
        <f>SUM(H97:H129)</f>
        <v>892</v>
      </c>
      <c r="I130" s="696">
        <f>SUM(I97:I129)</f>
        <v>12884</v>
      </c>
      <c r="J130" s="556">
        <f t="shared" si="2"/>
        <v>13776</v>
      </c>
      <c r="K130" s="693"/>
      <c r="L130" s="695">
        <f>SUM(L97:L129)</f>
        <v>886</v>
      </c>
      <c r="M130" s="695">
        <f>SUM(M97:M129)</f>
        <v>12868</v>
      </c>
      <c r="N130" s="556">
        <f t="shared" si="5"/>
        <v>13754</v>
      </c>
      <c r="O130" s="693"/>
      <c r="P130" s="1231"/>
      <c r="Q130" s="693"/>
      <c r="R130" s="693"/>
      <c r="S130" s="693"/>
      <c r="T130" s="693"/>
      <c r="U130" s="693"/>
      <c r="V130" s="693"/>
      <c r="W130" s="693"/>
      <c r="X130" s="693"/>
    </row>
    <row r="131" spans="1:24" ht="19.5" customHeight="1" hidden="1">
      <c r="A131" s="185"/>
      <c r="B131" s="59"/>
      <c r="C131" s="60"/>
      <c r="D131" s="58"/>
      <c r="E131" s="200"/>
      <c r="F131" s="115" t="e">
        <f t="shared" si="4"/>
        <v>#DIV/0!</v>
      </c>
      <c r="G131" s="720"/>
      <c r="H131" s="67"/>
      <c r="I131" s="380"/>
      <c r="J131" s="432">
        <f t="shared" si="2"/>
        <v>0</v>
      </c>
      <c r="K131" s="67"/>
      <c r="L131" s="67"/>
      <c r="M131" s="67"/>
      <c r="N131" s="67"/>
      <c r="O131" s="67"/>
      <c r="P131" s="1229"/>
      <c r="Q131" s="67"/>
      <c r="R131" s="67"/>
      <c r="S131" s="67"/>
      <c r="T131" s="67"/>
      <c r="U131" s="67"/>
      <c r="V131" s="67"/>
      <c r="W131" s="67"/>
      <c r="X131" s="67"/>
    </row>
    <row r="132" spans="1:24" ht="19.5" customHeight="1" hidden="1">
      <c r="A132" s="185"/>
      <c r="B132" s="59"/>
      <c r="C132" s="60"/>
      <c r="D132" s="58"/>
      <c r="E132" s="200"/>
      <c r="F132" s="115" t="e">
        <f t="shared" si="4"/>
        <v>#DIV/0!</v>
      </c>
      <c r="G132" s="720"/>
      <c r="H132" s="67"/>
      <c r="I132" s="380"/>
      <c r="J132" s="432">
        <f t="shared" si="2"/>
        <v>0</v>
      </c>
      <c r="K132" s="67"/>
      <c r="L132" s="67"/>
      <c r="M132" s="67"/>
      <c r="N132" s="67"/>
      <c r="O132" s="67"/>
      <c r="P132" s="1229"/>
      <c r="Q132" s="67"/>
      <c r="R132" s="67"/>
      <c r="S132" s="67"/>
      <c r="T132" s="67"/>
      <c r="U132" s="67"/>
      <c r="V132" s="67"/>
      <c r="W132" s="67"/>
      <c r="X132" s="67"/>
    </row>
    <row r="133" spans="1:24" ht="12" customHeight="1">
      <c r="A133" s="185"/>
      <c r="B133" s="58"/>
      <c r="C133" s="58"/>
      <c r="D133" s="58"/>
      <c r="E133" s="201"/>
      <c r="F133" s="37"/>
      <c r="G133" s="720"/>
      <c r="H133" s="67"/>
      <c r="I133" s="380"/>
      <c r="J133" s="67"/>
      <c r="K133" s="67"/>
      <c r="L133" s="67"/>
      <c r="M133" s="67"/>
      <c r="N133" s="67"/>
      <c r="O133" s="67"/>
      <c r="P133" s="1229"/>
      <c r="Q133" s="67"/>
      <c r="R133" s="67"/>
      <c r="S133" s="67"/>
      <c r="T133" s="67"/>
      <c r="U133" s="67"/>
      <c r="V133" s="67"/>
      <c r="W133" s="67"/>
      <c r="X133" s="67"/>
    </row>
    <row r="134" spans="1:24" ht="23.25" customHeight="1" thickBot="1">
      <c r="A134" s="1135" t="s">
        <v>370</v>
      </c>
      <c r="B134" s="1135"/>
      <c r="C134" s="1135"/>
      <c r="D134" s="1135"/>
      <c r="E134" s="1135"/>
      <c r="F134" s="1135"/>
      <c r="G134" s="1135"/>
      <c r="H134" s="49">
        <f>D130/C130</f>
        <v>0.9984030197444832</v>
      </c>
      <c r="I134" s="71"/>
      <c r="J134" s="49"/>
      <c r="K134" s="49"/>
      <c r="L134" s="49"/>
      <c r="M134" s="49"/>
      <c r="N134" s="49"/>
      <c r="O134" s="49"/>
      <c r="P134" s="1230"/>
      <c r="Q134" s="49"/>
      <c r="R134" s="49"/>
      <c r="S134" s="49"/>
      <c r="T134" s="49"/>
      <c r="U134" s="49"/>
      <c r="V134" s="49"/>
      <c r="W134" s="49"/>
      <c r="X134" s="49"/>
    </row>
    <row r="135" spans="1:43" ht="45.75">
      <c r="A135" s="111" t="s">
        <v>2</v>
      </c>
      <c r="B135" s="112" t="s">
        <v>63</v>
      </c>
      <c r="C135" s="112" t="s">
        <v>333</v>
      </c>
      <c r="D135" s="112" t="s">
        <v>112</v>
      </c>
      <c r="E135" s="113" t="s">
        <v>5</v>
      </c>
      <c r="F135" s="114" t="s">
        <v>6</v>
      </c>
      <c r="G135" s="720"/>
      <c r="H135" s="67"/>
      <c r="I135" s="380"/>
      <c r="J135" s="67"/>
      <c r="K135" s="67"/>
      <c r="L135" s="67"/>
      <c r="M135" s="67"/>
      <c r="N135" s="67"/>
      <c r="O135" s="67"/>
      <c r="P135" s="1229"/>
      <c r="Q135" s="67"/>
      <c r="R135" s="67"/>
      <c r="S135" s="67"/>
      <c r="T135" s="67"/>
      <c r="U135" s="67"/>
      <c r="V135" s="67"/>
      <c r="W135" s="67"/>
      <c r="X135" s="67"/>
      <c r="Z135" s="438" t="s">
        <v>15</v>
      </c>
      <c r="AA135" s="438"/>
      <c r="AB135" s="438"/>
      <c r="AC135" s="438" t="s">
        <v>177</v>
      </c>
      <c r="AD135" s="438" t="s">
        <v>178</v>
      </c>
      <c r="AE135" s="438"/>
      <c r="AF135" s="438"/>
      <c r="AG135" s="438" t="s">
        <v>17</v>
      </c>
      <c r="AH135" s="437"/>
      <c r="AI135" s="437"/>
      <c r="AJ135" s="14"/>
      <c r="AK135" s="14"/>
      <c r="AL135" s="14"/>
      <c r="AM135" s="14"/>
      <c r="AN135" s="14"/>
      <c r="AO135" s="14"/>
      <c r="AP135" s="14"/>
      <c r="AQ135" s="14"/>
    </row>
    <row r="136" spans="1:43" ht="16.5">
      <c r="A136" s="405">
        <v>1</v>
      </c>
      <c r="B136" s="866" t="s">
        <v>167</v>
      </c>
      <c r="C136" s="165">
        <v>74405</v>
      </c>
      <c r="D136" s="165">
        <v>71354</v>
      </c>
      <c r="E136" s="408">
        <f aca="true" t="shared" si="6" ref="E136:E169">D136-C136</f>
        <v>-3051</v>
      </c>
      <c r="F136" s="502">
        <f>E136/C136</f>
        <v>-0.041005308783011896</v>
      </c>
      <c r="G136" s="720"/>
      <c r="H136" s="67"/>
      <c r="I136" s="380"/>
      <c r="J136" s="67"/>
      <c r="K136" s="67"/>
      <c r="L136" s="67"/>
      <c r="M136" s="67"/>
      <c r="N136" s="67"/>
      <c r="O136" s="67"/>
      <c r="P136" s="1229"/>
      <c r="Q136" s="67"/>
      <c r="R136" s="67"/>
      <c r="S136" s="67"/>
      <c r="T136" s="67"/>
      <c r="U136" s="67"/>
      <c r="V136" s="67"/>
      <c r="W136" s="67"/>
      <c r="X136" s="67"/>
      <c r="Z136" s="18" t="s">
        <v>167</v>
      </c>
      <c r="AA136" s="18"/>
      <c r="AB136" s="18"/>
      <c r="AC136" s="18"/>
      <c r="AD136" s="18"/>
      <c r="AE136" s="18"/>
      <c r="AF136" s="18"/>
      <c r="AG136" s="23">
        <f>SUM(AC136:AD136)</f>
        <v>0</v>
      </c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</row>
    <row r="137" spans="1:43" ht="16.5">
      <c r="A137" s="405">
        <v>2</v>
      </c>
      <c r="B137" s="866" t="s">
        <v>84</v>
      </c>
      <c r="C137" s="165">
        <v>168169</v>
      </c>
      <c r="D137" s="165">
        <v>154749</v>
      </c>
      <c r="E137" s="408">
        <f t="shared" si="6"/>
        <v>-13420</v>
      </c>
      <c r="F137" s="502">
        <f aca="true" t="shared" si="7" ref="F137:F169">E137/C137</f>
        <v>-0.07980067670022419</v>
      </c>
      <c r="G137" s="720"/>
      <c r="H137" s="67"/>
      <c r="I137" s="380"/>
      <c r="J137" s="67"/>
      <c r="K137" s="67"/>
      <c r="L137" s="67"/>
      <c r="M137" s="67"/>
      <c r="N137" s="67"/>
      <c r="O137" s="67"/>
      <c r="P137" s="1229"/>
      <c r="Q137" s="67"/>
      <c r="R137" s="67"/>
      <c r="S137" s="67"/>
      <c r="T137" s="67"/>
      <c r="U137" s="67"/>
      <c r="V137" s="67"/>
      <c r="W137" s="67"/>
      <c r="X137" s="67"/>
      <c r="Z137" s="18" t="s">
        <v>84</v>
      </c>
      <c r="AA137" s="18"/>
      <c r="AB137" s="18"/>
      <c r="AC137" s="18"/>
      <c r="AD137" s="18"/>
      <c r="AE137" s="18"/>
      <c r="AF137" s="18"/>
      <c r="AG137" s="23">
        <f aca="true" t="shared" si="8" ref="AG137:AG162">SUM(AC137:AD137)</f>
        <v>0</v>
      </c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</row>
    <row r="138" spans="1:43" ht="16.5">
      <c r="A138" s="405">
        <v>3</v>
      </c>
      <c r="B138" s="866" t="s">
        <v>85</v>
      </c>
      <c r="C138" s="165">
        <v>75743</v>
      </c>
      <c r="D138" s="165">
        <v>73997</v>
      </c>
      <c r="E138" s="408">
        <f t="shared" si="6"/>
        <v>-1746</v>
      </c>
      <c r="F138" s="502">
        <f t="shared" si="7"/>
        <v>-0.023051635134599898</v>
      </c>
      <c r="G138" s="720"/>
      <c r="H138" s="67"/>
      <c r="I138" s="380"/>
      <c r="J138" s="67"/>
      <c r="K138" s="67"/>
      <c r="L138" s="67"/>
      <c r="M138" s="67"/>
      <c r="N138" s="67"/>
      <c r="O138" s="67"/>
      <c r="P138" s="1229"/>
      <c r="Q138" s="67"/>
      <c r="R138" s="67"/>
      <c r="S138" s="67"/>
      <c r="T138" s="67"/>
      <c r="U138" s="67"/>
      <c r="V138" s="67"/>
      <c r="W138" s="67"/>
      <c r="X138" s="67"/>
      <c r="Z138" s="18" t="s">
        <v>85</v>
      </c>
      <c r="AA138" s="18"/>
      <c r="AB138" s="18"/>
      <c r="AC138" s="18"/>
      <c r="AD138" s="18"/>
      <c r="AE138" s="18"/>
      <c r="AF138" s="18"/>
      <c r="AG138" s="23">
        <f t="shared" si="8"/>
        <v>0</v>
      </c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</row>
    <row r="139" spans="1:43" ht="16.5">
      <c r="A139" s="405">
        <v>4</v>
      </c>
      <c r="B139" s="866" t="s">
        <v>86</v>
      </c>
      <c r="C139" s="165">
        <v>159242</v>
      </c>
      <c r="D139" s="165">
        <v>151567</v>
      </c>
      <c r="E139" s="408">
        <f t="shared" si="6"/>
        <v>-7675</v>
      </c>
      <c r="F139" s="502">
        <f t="shared" si="7"/>
        <v>-0.04819708368395273</v>
      </c>
      <c r="G139" s="720"/>
      <c r="H139" s="67"/>
      <c r="I139" s="380"/>
      <c r="J139" s="67"/>
      <c r="K139" s="67"/>
      <c r="L139" s="67"/>
      <c r="M139" s="67"/>
      <c r="N139" s="67"/>
      <c r="O139" s="67"/>
      <c r="P139" s="1229"/>
      <c r="Q139" s="67"/>
      <c r="R139" s="67"/>
      <c r="S139" s="67"/>
      <c r="T139" s="67"/>
      <c r="U139" s="67"/>
      <c r="V139" s="67"/>
      <c r="W139" s="67"/>
      <c r="X139" s="67"/>
      <c r="Z139" s="18" t="s">
        <v>86</v>
      </c>
      <c r="AA139" s="18"/>
      <c r="AB139" s="18"/>
      <c r="AC139" s="18"/>
      <c r="AD139" s="18"/>
      <c r="AE139" s="18"/>
      <c r="AF139" s="18"/>
      <c r="AG139" s="23">
        <f t="shared" si="8"/>
        <v>0</v>
      </c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</row>
    <row r="140" spans="1:43" ht="16.5">
      <c r="A140" s="405">
        <v>5</v>
      </c>
      <c r="B140" s="866" t="s">
        <v>174</v>
      </c>
      <c r="C140" s="165">
        <v>51656</v>
      </c>
      <c r="D140" s="165">
        <v>50008</v>
      </c>
      <c r="E140" s="408">
        <f t="shared" si="6"/>
        <v>-1648</v>
      </c>
      <c r="F140" s="502">
        <f t="shared" si="7"/>
        <v>-0.03190336069382066</v>
      </c>
      <c r="G140" s="720"/>
      <c r="H140" s="67"/>
      <c r="I140" s="380"/>
      <c r="J140" s="67"/>
      <c r="K140" s="67"/>
      <c r="L140" s="67"/>
      <c r="M140" s="67"/>
      <c r="N140" s="67"/>
      <c r="O140" s="67"/>
      <c r="P140" s="1229"/>
      <c r="Q140" s="67"/>
      <c r="R140" s="67"/>
      <c r="S140" s="67"/>
      <c r="T140" s="67"/>
      <c r="U140" s="67"/>
      <c r="V140" s="67"/>
      <c r="W140" s="67"/>
      <c r="X140" s="67"/>
      <c r="Z140" s="18" t="s">
        <v>174</v>
      </c>
      <c r="AA140" s="18"/>
      <c r="AB140" s="18"/>
      <c r="AC140" s="18"/>
      <c r="AD140" s="18"/>
      <c r="AE140" s="18"/>
      <c r="AF140" s="18"/>
      <c r="AG140" s="23">
        <f t="shared" si="8"/>
        <v>0</v>
      </c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</row>
    <row r="141" spans="1:43" ht="16.5">
      <c r="A141" s="405">
        <v>6</v>
      </c>
      <c r="B141" s="866" t="s">
        <v>87</v>
      </c>
      <c r="C141" s="165">
        <v>100757</v>
      </c>
      <c r="D141" s="165">
        <v>93178</v>
      </c>
      <c r="E141" s="408">
        <f t="shared" si="6"/>
        <v>-7579</v>
      </c>
      <c r="F141" s="502">
        <f t="shared" si="7"/>
        <v>-0.07522058020782675</v>
      </c>
      <c r="G141" s="720"/>
      <c r="H141" s="67"/>
      <c r="I141" s="380"/>
      <c r="J141" s="868"/>
      <c r="K141" s="533"/>
      <c r="L141" s="533"/>
      <c r="M141" s="869"/>
      <c r="N141" s="67"/>
      <c r="O141" s="67"/>
      <c r="P141" s="1229"/>
      <c r="Q141" s="67"/>
      <c r="R141" s="67"/>
      <c r="S141" s="67"/>
      <c r="T141" s="67"/>
      <c r="U141" s="67"/>
      <c r="V141" s="67"/>
      <c r="W141" s="67"/>
      <c r="X141" s="67"/>
      <c r="Z141" s="18" t="s">
        <v>87</v>
      </c>
      <c r="AA141" s="18"/>
      <c r="AB141" s="18"/>
      <c r="AC141" s="18"/>
      <c r="AD141" s="18"/>
      <c r="AE141" s="18"/>
      <c r="AF141" s="18"/>
      <c r="AG141" s="23">
        <f t="shared" si="8"/>
        <v>0</v>
      </c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</row>
    <row r="142" spans="1:43" ht="16.5">
      <c r="A142" s="405">
        <v>7</v>
      </c>
      <c r="B142" s="866" t="s">
        <v>88</v>
      </c>
      <c r="C142" s="165">
        <v>65366</v>
      </c>
      <c r="D142" s="165">
        <v>62974</v>
      </c>
      <c r="E142" s="408">
        <f t="shared" si="6"/>
        <v>-2392</v>
      </c>
      <c r="F142" s="502">
        <f t="shared" si="7"/>
        <v>-0.036593947923997186</v>
      </c>
      <c r="G142" s="720"/>
      <c r="H142" s="67"/>
      <c r="I142" s="380"/>
      <c r="J142" s="868"/>
      <c r="K142" s="533"/>
      <c r="L142" s="533"/>
      <c r="M142" s="869"/>
      <c r="N142" s="67"/>
      <c r="O142" s="67"/>
      <c r="P142" s="1229"/>
      <c r="Q142" s="67"/>
      <c r="R142" s="67"/>
      <c r="S142" s="67"/>
      <c r="T142" s="67"/>
      <c r="U142" s="67"/>
      <c r="V142" s="67"/>
      <c r="W142" s="67"/>
      <c r="X142" s="67"/>
      <c r="Z142" s="18" t="s">
        <v>88</v>
      </c>
      <c r="AA142" s="18"/>
      <c r="AB142" s="18"/>
      <c r="AC142" s="18"/>
      <c r="AD142" s="18"/>
      <c r="AE142" s="18"/>
      <c r="AF142" s="18"/>
      <c r="AG142" s="23">
        <f t="shared" si="8"/>
        <v>0</v>
      </c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</row>
    <row r="143" spans="1:43" ht="16.5">
      <c r="A143" s="405">
        <v>8</v>
      </c>
      <c r="B143" s="866" t="s">
        <v>89</v>
      </c>
      <c r="C143" s="165">
        <v>206819</v>
      </c>
      <c r="D143" s="165">
        <v>186270</v>
      </c>
      <c r="E143" s="408">
        <f t="shared" si="6"/>
        <v>-20549</v>
      </c>
      <c r="F143" s="502">
        <f t="shared" si="7"/>
        <v>-0.0993574091355243</v>
      </c>
      <c r="G143" s="720"/>
      <c r="H143" s="67"/>
      <c r="I143" s="380"/>
      <c r="J143" s="868"/>
      <c r="K143" s="533"/>
      <c r="L143" s="533"/>
      <c r="M143" s="869"/>
      <c r="N143" s="67"/>
      <c r="O143" s="67"/>
      <c r="P143" s="1229"/>
      <c r="Q143" s="67"/>
      <c r="R143" s="67"/>
      <c r="S143" s="67"/>
      <c r="T143" s="67"/>
      <c r="U143" s="67"/>
      <c r="V143" s="67"/>
      <c r="W143" s="67"/>
      <c r="X143" s="67"/>
      <c r="Z143" s="18" t="s">
        <v>89</v>
      </c>
      <c r="AA143" s="18"/>
      <c r="AB143" s="18"/>
      <c r="AC143" s="18"/>
      <c r="AD143" s="18"/>
      <c r="AE143" s="18"/>
      <c r="AF143" s="18"/>
      <c r="AG143" s="23">
        <f t="shared" si="8"/>
        <v>0</v>
      </c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</row>
    <row r="144" spans="1:43" ht="16.5">
      <c r="A144" s="405">
        <v>9</v>
      </c>
      <c r="B144" s="866" t="s">
        <v>90</v>
      </c>
      <c r="C144" s="165">
        <v>96278</v>
      </c>
      <c r="D144" s="165">
        <v>93368</v>
      </c>
      <c r="E144" s="408">
        <f t="shared" si="6"/>
        <v>-2910</v>
      </c>
      <c r="F144" s="502">
        <f t="shared" si="7"/>
        <v>-0.030224973514198467</v>
      </c>
      <c r="G144" s="720"/>
      <c r="H144" s="67"/>
      <c r="I144" s="380"/>
      <c r="J144" s="870"/>
      <c r="K144" s="533"/>
      <c r="L144" s="533"/>
      <c r="M144" s="533"/>
      <c r="N144" s="67"/>
      <c r="O144" s="67"/>
      <c r="P144" s="1229"/>
      <c r="Q144" s="67"/>
      <c r="R144" s="67"/>
      <c r="S144" s="67"/>
      <c r="T144" s="67"/>
      <c r="U144" s="67"/>
      <c r="V144" s="67"/>
      <c r="W144" s="67"/>
      <c r="X144" s="67"/>
      <c r="Z144" s="18" t="s">
        <v>90</v>
      </c>
      <c r="AA144" s="18"/>
      <c r="AB144" s="18"/>
      <c r="AC144" s="18"/>
      <c r="AD144" s="18"/>
      <c r="AE144" s="18"/>
      <c r="AF144" s="18"/>
      <c r="AG144" s="23">
        <f t="shared" si="8"/>
        <v>0</v>
      </c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</row>
    <row r="145" spans="1:43" ht="16.5">
      <c r="A145" s="405">
        <v>10</v>
      </c>
      <c r="B145" s="866" t="s">
        <v>170</v>
      </c>
      <c r="C145" s="165">
        <v>16682</v>
      </c>
      <c r="D145" s="165">
        <v>14367</v>
      </c>
      <c r="E145" s="408">
        <f t="shared" si="6"/>
        <v>-2315</v>
      </c>
      <c r="F145" s="502">
        <f t="shared" si="7"/>
        <v>-0.13877232945689966</v>
      </c>
      <c r="G145" s="720"/>
      <c r="H145" s="67"/>
      <c r="I145" s="380"/>
      <c r="J145" s="67"/>
      <c r="K145" s="67"/>
      <c r="L145" s="67"/>
      <c r="M145" s="67"/>
      <c r="N145" s="67"/>
      <c r="O145" s="67"/>
      <c r="P145" s="1229"/>
      <c r="Q145" s="67"/>
      <c r="R145" s="67"/>
      <c r="S145" s="67"/>
      <c r="T145" s="67"/>
      <c r="U145" s="67"/>
      <c r="V145" s="67"/>
      <c r="W145" s="67"/>
      <c r="X145" s="67"/>
      <c r="Z145" s="18" t="s">
        <v>170</v>
      </c>
      <c r="AA145" s="18"/>
      <c r="AB145" s="18"/>
      <c r="AC145" s="18"/>
      <c r="AD145" s="18"/>
      <c r="AE145" s="18"/>
      <c r="AF145" s="18"/>
      <c r="AG145" s="23">
        <f t="shared" si="8"/>
        <v>0</v>
      </c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</row>
    <row r="146" spans="1:43" ht="16.5">
      <c r="A146" s="405">
        <v>11</v>
      </c>
      <c r="B146" s="866" t="s">
        <v>91</v>
      </c>
      <c r="C146" s="165">
        <v>120608</v>
      </c>
      <c r="D146" s="165">
        <v>109173</v>
      </c>
      <c r="E146" s="408">
        <f t="shared" si="6"/>
        <v>-11435</v>
      </c>
      <c r="F146" s="502">
        <f t="shared" si="7"/>
        <v>-0.09481128946670205</v>
      </c>
      <c r="G146" s="720"/>
      <c r="H146" s="67"/>
      <c r="I146" s="380"/>
      <c r="J146" s="67"/>
      <c r="K146" s="67"/>
      <c r="L146" s="67"/>
      <c r="M146" s="67"/>
      <c r="N146" s="67"/>
      <c r="O146" s="67"/>
      <c r="P146" s="1229"/>
      <c r="Q146" s="67"/>
      <c r="R146" s="67"/>
      <c r="S146" s="67"/>
      <c r="T146" s="67"/>
      <c r="U146" s="67"/>
      <c r="V146" s="67"/>
      <c r="W146" s="67"/>
      <c r="X146" s="67"/>
      <c r="Z146" s="18" t="s">
        <v>91</v>
      </c>
      <c r="AA146" s="18"/>
      <c r="AB146" s="18"/>
      <c r="AC146" s="18"/>
      <c r="AD146" s="18"/>
      <c r="AE146" s="18"/>
      <c r="AF146" s="18"/>
      <c r="AG146" s="23">
        <f t="shared" si="8"/>
        <v>0</v>
      </c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</row>
    <row r="147" spans="1:43" ht="16.5">
      <c r="A147" s="405">
        <v>12</v>
      </c>
      <c r="B147" s="866" t="s">
        <v>168</v>
      </c>
      <c r="C147" s="165">
        <v>76604</v>
      </c>
      <c r="D147" s="165">
        <v>72781</v>
      </c>
      <c r="E147" s="408">
        <f t="shared" si="6"/>
        <v>-3823</v>
      </c>
      <c r="F147" s="502">
        <f t="shared" si="7"/>
        <v>-0.04990601013001932</v>
      </c>
      <c r="G147" s="720"/>
      <c r="H147" s="1198" t="s">
        <v>277</v>
      </c>
      <c r="I147" s="1198"/>
      <c r="J147" s="1198"/>
      <c r="K147" s="67"/>
      <c r="L147" s="1198" t="s">
        <v>278</v>
      </c>
      <c r="M147" s="1198"/>
      <c r="N147" s="1198"/>
      <c r="O147" s="67"/>
      <c r="P147" s="1229"/>
      <c r="Q147" s="67"/>
      <c r="R147" s="67"/>
      <c r="S147" s="67"/>
      <c r="T147" s="67"/>
      <c r="U147" s="67"/>
      <c r="V147" s="67"/>
      <c r="W147" s="67"/>
      <c r="X147" s="67"/>
      <c r="Z147" s="18" t="s">
        <v>168</v>
      </c>
      <c r="AA147" s="18"/>
      <c r="AB147" s="18"/>
      <c r="AC147" s="18"/>
      <c r="AD147" s="18"/>
      <c r="AE147" s="18"/>
      <c r="AF147" s="18"/>
      <c r="AG147" s="23">
        <f t="shared" si="8"/>
        <v>0</v>
      </c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</row>
    <row r="148" spans="1:43" ht="16.5">
      <c r="A148" s="405">
        <v>13</v>
      </c>
      <c r="B148" s="866" t="s">
        <v>92</v>
      </c>
      <c r="C148" s="165">
        <v>72255</v>
      </c>
      <c r="D148" s="165">
        <v>68317</v>
      </c>
      <c r="E148" s="408">
        <f t="shared" si="6"/>
        <v>-3938</v>
      </c>
      <c r="F148" s="502">
        <f t="shared" si="7"/>
        <v>-0.054501418586949</v>
      </c>
      <c r="G148" s="720"/>
      <c r="H148" s="560" t="s">
        <v>276</v>
      </c>
      <c r="I148" s="434" t="s">
        <v>171</v>
      </c>
      <c r="J148" s="434" t="s">
        <v>17</v>
      </c>
      <c r="K148" s="67"/>
      <c r="L148" s="434" t="s">
        <v>276</v>
      </c>
      <c r="M148" s="434" t="s">
        <v>171</v>
      </c>
      <c r="N148" s="434" t="s">
        <v>17</v>
      </c>
      <c r="O148" s="67"/>
      <c r="P148" s="1229"/>
      <c r="Q148" s="67"/>
      <c r="R148" s="67"/>
      <c r="S148" s="67"/>
      <c r="T148" s="67"/>
      <c r="U148" s="67"/>
      <c r="V148" s="67"/>
      <c r="W148" s="67"/>
      <c r="X148" s="67"/>
      <c r="Z148" s="18" t="s">
        <v>92</v>
      </c>
      <c r="AA148" s="18"/>
      <c r="AB148" s="18"/>
      <c r="AC148" s="18"/>
      <c r="AD148" s="18"/>
      <c r="AE148" s="18"/>
      <c r="AF148" s="18"/>
      <c r="AG148" s="23">
        <f t="shared" si="8"/>
        <v>0</v>
      </c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</row>
    <row r="149" spans="1:43" ht="16.5">
      <c r="A149" s="405">
        <v>14</v>
      </c>
      <c r="B149" s="866" t="s">
        <v>93</v>
      </c>
      <c r="C149" s="165">
        <v>55460</v>
      </c>
      <c r="D149" s="165">
        <v>51873</v>
      </c>
      <c r="E149" s="415">
        <f t="shared" si="6"/>
        <v>-3587</v>
      </c>
      <c r="F149" s="502">
        <f t="shared" si="7"/>
        <v>-0.06467724486116119</v>
      </c>
      <c r="G149" s="720"/>
      <c r="H149" s="561"/>
      <c r="I149" s="433"/>
      <c r="J149" s="433"/>
      <c r="K149" s="67"/>
      <c r="L149" s="433"/>
      <c r="M149" s="433"/>
      <c r="N149" s="433"/>
      <c r="O149" s="67"/>
      <c r="P149" s="1229"/>
      <c r="Q149" s="67"/>
      <c r="R149" s="67"/>
      <c r="S149" s="67"/>
      <c r="T149" s="67"/>
      <c r="U149" s="67"/>
      <c r="V149" s="67"/>
      <c r="W149" s="67"/>
      <c r="X149" s="67"/>
      <c r="Z149" s="18" t="s">
        <v>93</v>
      </c>
      <c r="AA149" s="18"/>
      <c r="AB149" s="18"/>
      <c r="AC149" s="18"/>
      <c r="AD149" s="18"/>
      <c r="AE149" s="18"/>
      <c r="AF149" s="18"/>
      <c r="AG149" s="23">
        <f t="shared" si="8"/>
        <v>0</v>
      </c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</row>
    <row r="150" spans="1:43" ht="16.5">
      <c r="A150" s="872">
        <v>15</v>
      </c>
      <c r="B150" s="878" t="s">
        <v>298</v>
      </c>
      <c r="C150" s="873">
        <v>54786</v>
      </c>
      <c r="D150" s="873">
        <v>52116</v>
      </c>
      <c r="E150" s="874">
        <f t="shared" si="6"/>
        <v>-2670</v>
      </c>
      <c r="F150" s="875">
        <f t="shared" si="7"/>
        <v>-0.048735078304676376</v>
      </c>
      <c r="G150" s="720"/>
      <c r="H150" s="861">
        <v>52158</v>
      </c>
      <c r="I150" s="861">
        <v>2628</v>
      </c>
      <c r="J150" s="434">
        <f>H150+I150</f>
        <v>54786</v>
      </c>
      <c r="K150" s="67"/>
      <c r="L150" s="165">
        <v>50272</v>
      </c>
      <c r="M150" s="871">
        <v>1844</v>
      </c>
      <c r="N150" s="434">
        <f>SUM(L150:M150)</f>
        <v>52116</v>
      </c>
      <c r="O150" s="67"/>
      <c r="P150" s="1229"/>
      <c r="Q150" s="67"/>
      <c r="R150" s="67"/>
      <c r="S150" s="67"/>
      <c r="T150" s="67"/>
      <c r="U150" s="67"/>
      <c r="V150" s="67"/>
      <c r="W150" s="67"/>
      <c r="X150" s="67"/>
      <c r="Z150" s="18" t="s">
        <v>298</v>
      </c>
      <c r="AA150" s="18"/>
      <c r="AB150" s="18"/>
      <c r="AC150" s="18"/>
      <c r="AD150" s="18"/>
      <c r="AE150" s="18"/>
      <c r="AF150" s="18"/>
      <c r="AG150" s="23">
        <f t="shared" si="8"/>
        <v>0</v>
      </c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</row>
    <row r="151" spans="1:43" s="703" customFormat="1" ht="16.5">
      <c r="A151" s="405">
        <v>16</v>
      </c>
      <c r="B151" s="866" t="s">
        <v>299</v>
      </c>
      <c r="C151" s="861">
        <v>119096</v>
      </c>
      <c r="D151" s="165">
        <v>112756</v>
      </c>
      <c r="E151" s="408">
        <f t="shared" si="6"/>
        <v>-6340</v>
      </c>
      <c r="F151" s="502">
        <f t="shared" si="7"/>
        <v>-0.05323436555383892</v>
      </c>
      <c r="G151" s="720"/>
      <c r="H151" s="707"/>
      <c r="I151" s="701"/>
      <c r="J151" s="702"/>
      <c r="K151" s="700"/>
      <c r="L151" s="701"/>
      <c r="M151" s="701"/>
      <c r="N151" s="702"/>
      <c r="O151" s="700"/>
      <c r="P151" s="1232"/>
      <c r="Q151" s="700"/>
      <c r="R151" s="700"/>
      <c r="S151" s="700"/>
      <c r="T151" s="700"/>
      <c r="U151" s="700"/>
      <c r="V151" s="700"/>
      <c r="W151" s="700"/>
      <c r="X151" s="700"/>
      <c r="Z151" s="704" t="s">
        <v>299</v>
      </c>
      <c r="AA151" s="704"/>
      <c r="AB151" s="704"/>
      <c r="AC151" s="704"/>
      <c r="AD151" s="704"/>
      <c r="AE151" s="704"/>
      <c r="AF151" s="704"/>
      <c r="AG151" s="705">
        <f t="shared" si="8"/>
        <v>0</v>
      </c>
      <c r="AH151" s="706"/>
      <c r="AI151" s="706"/>
      <c r="AJ151" s="706"/>
      <c r="AK151" s="706"/>
      <c r="AL151" s="706"/>
      <c r="AM151" s="706"/>
      <c r="AN151" s="706"/>
      <c r="AO151" s="706"/>
      <c r="AP151" s="706"/>
      <c r="AQ151" s="706"/>
    </row>
    <row r="152" spans="1:43" ht="16.5">
      <c r="A152" s="405">
        <v>17</v>
      </c>
      <c r="B152" s="866" t="s">
        <v>176</v>
      </c>
      <c r="C152" s="165">
        <v>54385</v>
      </c>
      <c r="D152" s="165">
        <v>49618</v>
      </c>
      <c r="E152" s="408">
        <f t="shared" si="6"/>
        <v>-4767</v>
      </c>
      <c r="F152" s="502">
        <f t="shared" si="7"/>
        <v>-0.08765284545370966</v>
      </c>
      <c r="G152" s="720"/>
      <c r="H152" s="561"/>
      <c r="I152" s="433"/>
      <c r="J152" s="434"/>
      <c r="K152" s="67"/>
      <c r="L152" s="433"/>
      <c r="M152" s="433"/>
      <c r="N152" s="434"/>
      <c r="O152" s="67"/>
      <c r="P152" s="1229"/>
      <c r="Q152" s="67"/>
      <c r="R152" s="67"/>
      <c r="S152" s="67"/>
      <c r="T152" s="67"/>
      <c r="U152" s="67"/>
      <c r="V152" s="67"/>
      <c r="W152" s="67"/>
      <c r="X152" s="67"/>
      <c r="Z152" s="18" t="s">
        <v>176</v>
      </c>
      <c r="AA152" s="18"/>
      <c r="AB152" s="18"/>
      <c r="AC152" s="18"/>
      <c r="AD152" s="18"/>
      <c r="AE152" s="18"/>
      <c r="AF152" s="18"/>
      <c r="AG152" s="23">
        <f t="shared" si="8"/>
        <v>0</v>
      </c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</row>
    <row r="153" spans="1:43" ht="16.5">
      <c r="A153" s="405">
        <v>18</v>
      </c>
      <c r="B153" s="866" t="s">
        <v>94</v>
      </c>
      <c r="C153" s="165">
        <v>139564</v>
      </c>
      <c r="D153" s="165">
        <v>130418</v>
      </c>
      <c r="E153" s="408">
        <f t="shared" si="6"/>
        <v>-9146</v>
      </c>
      <c r="F153" s="502">
        <f t="shared" si="7"/>
        <v>-0.06553265885185292</v>
      </c>
      <c r="G153" s="720"/>
      <c r="H153" s="561"/>
      <c r="I153" s="433"/>
      <c r="J153" s="434"/>
      <c r="K153" s="67"/>
      <c r="L153" s="433"/>
      <c r="M153" s="433"/>
      <c r="N153" s="434"/>
      <c r="O153" s="67"/>
      <c r="P153" s="1229"/>
      <c r="Q153" s="67"/>
      <c r="R153" s="67"/>
      <c r="S153" s="67"/>
      <c r="T153" s="67"/>
      <c r="U153" s="67"/>
      <c r="V153" s="67"/>
      <c r="W153" s="67"/>
      <c r="X153" s="67"/>
      <c r="Z153" s="18" t="s">
        <v>94</v>
      </c>
      <c r="AA153" s="18"/>
      <c r="AB153" s="18"/>
      <c r="AC153" s="18"/>
      <c r="AD153" s="18"/>
      <c r="AE153" s="18"/>
      <c r="AF153" s="18"/>
      <c r="AG153" s="23">
        <f t="shared" si="8"/>
        <v>0</v>
      </c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</row>
    <row r="154" spans="1:43" ht="16.5">
      <c r="A154" s="405">
        <v>19</v>
      </c>
      <c r="B154" s="866" t="s">
        <v>95</v>
      </c>
      <c r="C154" s="165">
        <v>94326</v>
      </c>
      <c r="D154" s="165">
        <v>90505</v>
      </c>
      <c r="E154" s="408">
        <f t="shared" si="6"/>
        <v>-3821</v>
      </c>
      <c r="F154" s="502">
        <f t="shared" si="7"/>
        <v>-0.040508449420096265</v>
      </c>
      <c r="G154" s="720"/>
      <c r="H154" s="561"/>
      <c r="I154" s="433"/>
      <c r="J154" s="434"/>
      <c r="K154" s="67"/>
      <c r="L154" s="433"/>
      <c r="M154" s="433"/>
      <c r="N154" s="434"/>
      <c r="O154" s="67"/>
      <c r="P154" s="1229"/>
      <c r="Q154" s="67"/>
      <c r="R154" s="67"/>
      <c r="S154" s="67"/>
      <c r="T154" s="67"/>
      <c r="U154" s="67"/>
      <c r="V154" s="67"/>
      <c r="W154" s="67"/>
      <c r="X154" s="67"/>
      <c r="Z154" s="18" t="s">
        <v>95</v>
      </c>
      <c r="AA154" s="18"/>
      <c r="AB154" s="18"/>
      <c r="AC154" s="18"/>
      <c r="AD154" s="18"/>
      <c r="AE154" s="18"/>
      <c r="AF154" s="18"/>
      <c r="AG154" s="23">
        <f t="shared" si="8"/>
        <v>0</v>
      </c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</row>
    <row r="155" spans="1:43" s="703" customFormat="1" ht="16.5">
      <c r="A155" s="872">
        <v>20</v>
      </c>
      <c r="B155" s="878" t="s">
        <v>96</v>
      </c>
      <c r="C155" s="873">
        <v>104907</v>
      </c>
      <c r="D155" s="873">
        <v>100383</v>
      </c>
      <c r="E155" s="874">
        <f t="shared" si="6"/>
        <v>-4524</v>
      </c>
      <c r="F155" s="875">
        <f t="shared" si="7"/>
        <v>-0.043123909748634504</v>
      </c>
      <c r="G155" s="720"/>
      <c r="H155" s="861">
        <v>104262</v>
      </c>
      <c r="I155" s="861">
        <v>645</v>
      </c>
      <c r="J155" s="702">
        <f>H155+I155</f>
        <v>104907</v>
      </c>
      <c r="K155" s="700"/>
      <c r="L155" s="871">
        <v>99573</v>
      </c>
      <c r="M155" s="871">
        <v>810</v>
      </c>
      <c r="N155" s="702">
        <f>SUM(L155:M155)</f>
        <v>100383</v>
      </c>
      <c r="O155" s="700"/>
      <c r="P155" s="1232"/>
      <c r="Q155" s="700"/>
      <c r="R155" s="700"/>
      <c r="S155" s="700"/>
      <c r="T155" s="700"/>
      <c r="U155" s="700"/>
      <c r="V155" s="700"/>
      <c r="W155" s="700"/>
      <c r="X155" s="700"/>
      <c r="Z155" s="704" t="s">
        <v>96</v>
      </c>
      <c r="AA155" s="704"/>
      <c r="AB155" s="704"/>
      <c r="AC155" s="704"/>
      <c r="AD155" s="704"/>
      <c r="AE155" s="704"/>
      <c r="AF155" s="704"/>
      <c r="AG155" s="705">
        <f t="shared" si="8"/>
        <v>0</v>
      </c>
      <c r="AH155" s="706"/>
      <c r="AI155" s="706"/>
      <c r="AJ155" s="706"/>
      <c r="AK155" s="706"/>
      <c r="AL155" s="706"/>
      <c r="AM155" s="706"/>
      <c r="AN155" s="706"/>
      <c r="AO155" s="706"/>
      <c r="AP155" s="706"/>
      <c r="AQ155" s="706"/>
    </row>
    <row r="156" spans="1:43" ht="16.5">
      <c r="A156" s="405">
        <v>21</v>
      </c>
      <c r="B156" s="866" t="s">
        <v>97</v>
      </c>
      <c r="C156" s="861">
        <v>102741</v>
      </c>
      <c r="D156" s="861">
        <v>98591</v>
      </c>
      <c r="E156" s="408">
        <f t="shared" si="6"/>
        <v>-4150</v>
      </c>
      <c r="F156" s="502">
        <f t="shared" si="7"/>
        <v>-0.0403928324622108</v>
      </c>
      <c r="G156" s="720"/>
      <c r="H156" s="561"/>
      <c r="I156" s="433"/>
      <c r="J156" s="434"/>
      <c r="K156" s="67"/>
      <c r="L156" s="432"/>
      <c r="M156" s="432"/>
      <c r="N156" s="434"/>
      <c r="O156" s="67"/>
      <c r="P156" s="1229"/>
      <c r="Q156" s="67"/>
      <c r="R156" s="67"/>
      <c r="S156" s="67"/>
      <c r="T156" s="67"/>
      <c r="U156" s="67"/>
      <c r="V156" s="67"/>
      <c r="W156" s="67"/>
      <c r="X156" s="67"/>
      <c r="Z156" s="18" t="s">
        <v>97</v>
      </c>
      <c r="AA156" s="18"/>
      <c r="AB156" s="18"/>
      <c r="AC156" s="18"/>
      <c r="AD156" s="18"/>
      <c r="AE156" s="18"/>
      <c r="AF156" s="18"/>
      <c r="AG156" s="23">
        <f t="shared" si="8"/>
        <v>0</v>
      </c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</row>
    <row r="157" spans="1:43" s="703" customFormat="1" ht="16.5">
      <c r="A157" s="872">
        <v>22</v>
      </c>
      <c r="B157" s="878" t="s">
        <v>98</v>
      </c>
      <c r="C157" s="873">
        <v>221921</v>
      </c>
      <c r="D157" s="873">
        <v>193644</v>
      </c>
      <c r="E157" s="876">
        <f t="shared" si="6"/>
        <v>-28277</v>
      </c>
      <c r="F157" s="875">
        <f t="shared" si="7"/>
        <v>-0.1274192167483023</v>
      </c>
      <c r="G157" s="720"/>
      <c r="H157" s="861">
        <v>218019</v>
      </c>
      <c r="I157" s="861">
        <v>3902</v>
      </c>
      <c r="J157" s="702">
        <f>H157+I157</f>
        <v>221921</v>
      </c>
      <c r="K157" s="700"/>
      <c r="L157" s="871">
        <v>193644</v>
      </c>
      <c r="M157" s="871">
        <v>0</v>
      </c>
      <c r="N157" s="702">
        <f>SUM(L157:M157)</f>
        <v>193644</v>
      </c>
      <c r="O157" s="700"/>
      <c r="P157" s="1232"/>
      <c r="Q157" s="700"/>
      <c r="R157" s="700"/>
      <c r="S157" s="700"/>
      <c r="T157" s="700"/>
      <c r="U157" s="700"/>
      <c r="V157" s="700"/>
      <c r="W157" s="700"/>
      <c r="X157" s="700"/>
      <c r="Z157" s="704" t="s">
        <v>98</v>
      </c>
      <c r="AA157" s="704"/>
      <c r="AB157" s="704"/>
      <c r="AC157" s="704"/>
      <c r="AD157" s="704"/>
      <c r="AE157" s="704"/>
      <c r="AF157" s="704"/>
      <c r="AG157" s="705">
        <f t="shared" si="8"/>
        <v>0</v>
      </c>
      <c r="AH157" s="706"/>
      <c r="AI157" s="706"/>
      <c r="AJ157" s="706"/>
      <c r="AK157" s="706"/>
      <c r="AL157" s="706"/>
      <c r="AM157" s="706"/>
      <c r="AN157" s="706"/>
      <c r="AO157" s="706"/>
      <c r="AP157" s="706"/>
      <c r="AQ157" s="706"/>
    </row>
    <row r="158" spans="1:43" ht="16.5">
      <c r="A158" s="405">
        <v>23</v>
      </c>
      <c r="B158" s="866" t="s">
        <v>99</v>
      </c>
      <c r="C158" s="165">
        <v>59585</v>
      </c>
      <c r="D158" s="165">
        <v>56253</v>
      </c>
      <c r="E158" s="408">
        <f t="shared" si="6"/>
        <v>-3332</v>
      </c>
      <c r="F158" s="502">
        <f t="shared" si="7"/>
        <v>-0.055920114122681885</v>
      </c>
      <c r="G158" s="720"/>
      <c r="H158" s="67"/>
      <c r="I158" s="380"/>
      <c r="J158" s="67"/>
      <c r="K158" s="67"/>
      <c r="L158" s="67"/>
      <c r="M158" s="67"/>
      <c r="N158" s="67"/>
      <c r="O158" s="67"/>
      <c r="P158" s="1229"/>
      <c r="Q158" s="67"/>
      <c r="R158" s="67"/>
      <c r="S158" s="67"/>
      <c r="T158" s="67"/>
      <c r="U158" s="67"/>
      <c r="V158" s="67"/>
      <c r="W158" s="67"/>
      <c r="X158" s="67"/>
      <c r="Z158" s="18" t="s">
        <v>99</v>
      </c>
      <c r="AA158" s="18"/>
      <c r="AB158" s="18"/>
      <c r="AC158" s="18"/>
      <c r="AD158" s="18"/>
      <c r="AE158" s="18"/>
      <c r="AF158" s="18"/>
      <c r="AG158" s="23">
        <f t="shared" si="8"/>
        <v>0</v>
      </c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</row>
    <row r="159" spans="1:43" ht="16.5">
      <c r="A159" s="405">
        <v>24</v>
      </c>
      <c r="B159" s="866" t="s">
        <v>169</v>
      </c>
      <c r="C159" s="165">
        <v>43269</v>
      </c>
      <c r="D159" s="165">
        <v>41996</v>
      </c>
      <c r="E159" s="408">
        <f t="shared" si="6"/>
        <v>-1273</v>
      </c>
      <c r="F159" s="502">
        <f t="shared" si="7"/>
        <v>-0.029420601354318333</v>
      </c>
      <c r="G159" s="720"/>
      <c r="H159" s="67"/>
      <c r="I159" s="380"/>
      <c r="J159" s="67"/>
      <c r="K159" s="67"/>
      <c r="L159" s="67"/>
      <c r="M159" s="67"/>
      <c r="N159" s="67"/>
      <c r="O159" s="67"/>
      <c r="P159" s="1229"/>
      <c r="Q159" s="67"/>
      <c r="R159" s="67"/>
      <c r="S159" s="67"/>
      <c r="T159" s="67"/>
      <c r="U159" s="67"/>
      <c r="V159" s="67"/>
      <c r="W159" s="67"/>
      <c r="X159" s="67"/>
      <c r="Z159" s="18" t="s">
        <v>169</v>
      </c>
      <c r="AA159" s="18"/>
      <c r="AB159" s="18"/>
      <c r="AC159" s="18"/>
      <c r="AD159" s="18"/>
      <c r="AE159" s="18"/>
      <c r="AF159" s="18"/>
      <c r="AG159" s="23">
        <f t="shared" si="8"/>
        <v>0</v>
      </c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</row>
    <row r="160" spans="1:43" ht="16.5">
      <c r="A160" s="405">
        <v>25</v>
      </c>
      <c r="B160" s="866" t="s">
        <v>100</v>
      </c>
      <c r="C160" s="165">
        <v>104881</v>
      </c>
      <c r="D160" s="165">
        <v>99348</v>
      </c>
      <c r="E160" s="408">
        <f t="shared" si="6"/>
        <v>-5533</v>
      </c>
      <c r="F160" s="502">
        <f t="shared" si="7"/>
        <v>-0.052755027125980875</v>
      </c>
      <c r="G160" s="720"/>
      <c r="H160" s="67"/>
      <c r="I160" s="534"/>
      <c r="J160" s="533"/>
      <c r="K160" s="533"/>
      <c r="L160" s="533"/>
      <c r="M160" s="67"/>
      <c r="N160" s="67"/>
      <c r="O160" s="67"/>
      <c r="P160" s="1229"/>
      <c r="Q160" s="67"/>
      <c r="R160" s="67"/>
      <c r="S160" s="67"/>
      <c r="T160" s="67"/>
      <c r="U160" s="67"/>
      <c r="V160" s="67"/>
      <c r="W160" s="67"/>
      <c r="X160" s="67"/>
      <c r="Z160" s="18" t="s">
        <v>100</v>
      </c>
      <c r="AA160" s="18"/>
      <c r="AB160" s="18"/>
      <c r="AC160" s="18"/>
      <c r="AD160" s="18"/>
      <c r="AE160" s="18"/>
      <c r="AF160" s="18"/>
      <c r="AG160" s="23">
        <f t="shared" si="8"/>
        <v>0</v>
      </c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</row>
    <row r="161" spans="1:43" ht="16.5">
      <c r="A161" s="405">
        <v>26</v>
      </c>
      <c r="B161" s="866" t="s">
        <v>101</v>
      </c>
      <c r="C161" s="165">
        <v>101999</v>
      </c>
      <c r="D161" s="165">
        <v>99328</v>
      </c>
      <c r="E161" s="408">
        <f t="shared" si="6"/>
        <v>-2671</v>
      </c>
      <c r="F161" s="502">
        <f t="shared" si="7"/>
        <v>-0.026186531240502357</v>
      </c>
      <c r="G161" s="720"/>
      <c r="H161" s="67"/>
      <c r="I161" s="534"/>
      <c r="J161" s="533"/>
      <c r="K161" s="533"/>
      <c r="L161" s="533"/>
      <c r="M161" s="67"/>
      <c r="N161" s="67"/>
      <c r="O161" s="67"/>
      <c r="P161" s="1229"/>
      <c r="Q161" s="67"/>
      <c r="R161" s="67"/>
      <c r="S161" s="67"/>
      <c r="T161" s="67"/>
      <c r="U161" s="67"/>
      <c r="V161" s="67"/>
      <c r="W161" s="67"/>
      <c r="X161" s="67"/>
      <c r="Z161" s="18" t="s">
        <v>101</v>
      </c>
      <c r="AA161" s="18"/>
      <c r="AB161" s="18"/>
      <c r="AC161" s="18"/>
      <c r="AD161" s="18"/>
      <c r="AE161" s="18"/>
      <c r="AF161" s="18"/>
      <c r="AG161" s="23">
        <f t="shared" si="8"/>
        <v>0</v>
      </c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</row>
    <row r="162" spans="1:43" ht="16.5">
      <c r="A162" s="405">
        <v>27</v>
      </c>
      <c r="B162" s="866" t="s">
        <v>102</v>
      </c>
      <c r="C162" s="165">
        <v>70691</v>
      </c>
      <c r="D162" s="165">
        <v>67141</v>
      </c>
      <c r="E162" s="408">
        <f t="shared" si="6"/>
        <v>-3550</v>
      </c>
      <c r="F162" s="502">
        <f t="shared" si="7"/>
        <v>-0.050218556817699565</v>
      </c>
      <c r="G162" s="720"/>
      <c r="H162" s="67"/>
      <c r="I162" s="534"/>
      <c r="J162" s="533"/>
      <c r="K162" s="533"/>
      <c r="L162" s="533"/>
      <c r="M162" s="67"/>
      <c r="N162" s="67"/>
      <c r="O162" s="67"/>
      <c r="P162" s="1229"/>
      <c r="Q162" s="67"/>
      <c r="R162" s="67"/>
      <c r="S162" s="67"/>
      <c r="T162" s="67"/>
      <c r="U162" s="67"/>
      <c r="V162" s="67"/>
      <c r="W162" s="67"/>
      <c r="X162" s="67"/>
      <c r="Z162" s="18" t="s">
        <v>102</v>
      </c>
      <c r="AA162" s="18"/>
      <c r="AB162" s="18"/>
      <c r="AC162" s="18"/>
      <c r="AD162" s="18"/>
      <c r="AE162" s="18"/>
      <c r="AF162" s="18"/>
      <c r="AG162" s="23">
        <f t="shared" si="8"/>
        <v>0</v>
      </c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</row>
    <row r="163" spans="1:43" ht="16.5">
      <c r="A163" s="104">
        <v>28</v>
      </c>
      <c r="B163" s="867" t="s">
        <v>308</v>
      </c>
      <c r="C163" s="165">
        <v>70114</v>
      </c>
      <c r="D163" s="165">
        <v>68032</v>
      </c>
      <c r="E163" s="408">
        <f t="shared" si="6"/>
        <v>-2082</v>
      </c>
      <c r="F163" s="502">
        <f t="shared" si="7"/>
        <v>-0.02969449753258978</v>
      </c>
      <c r="G163" s="720"/>
      <c r="H163" s="67"/>
      <c r="I163" s="534"/>
      <c r="J163" s="533"/>
      <c r="K163" s="533"/>
      <c r="L163" s="533"/>
      <c r="M163" s="67"/>
      <c r="N163" s="67"/>
      <c r="O163" s="67"/>
      <c r="P163" s="1229"/>
      <c r="Q163" s="67"/>
      <c r="R163" s="67"/>
      <c r="S163" s="67"/>
      <c r="T163" s="67"/>
      <c r="U163" s="67"/>
      <c r="V163" s="67"/>
      <c r="W163" s="67"/>
      <c r="X163" s="67"/>
      <c r="Z163" s="18"/>
      <c r="AA163" s="18"/>
      <c r="AB163" s="18"/>
      <c r="AC163" s="18"/>
      <c r="AD163" s="18"/>
      <c r="AE163" s="18"/>
      <c r="AF163" s="18"/>
      <c r="AG163" s="23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</row>
    <row r="164" spans="1:43" ht="16.5">
      <c r="A164" s="104">
        <v>29</v>
      </c>
      <c r="B164" s="867" t="s">
        <v>309</v>
      </c>
      <c r="C164" s="165">
        <v>37636</v>
      </c>
      <c r="D164" s="165">
        <v>36239</v>
      </c>
      <c r="E164" s="408">
        <f t="shared" si="6"/>
        <v>-1397</v>
      </c>
      <c r="F164" s="502">
        <f t="shared" si="7"/>
        <v>-0.03711871612286109</v>
      </c>
      <c r="G164" s="720"/>
      <c r="H164" s="67"/>
      <c r="I164" s="534"/>
      <c r="J164" s="533"/>
      <c r="K164" s="533"/>
      <c r="L164" s="533"/>
      <c r="M164" s="67"/>
      <c r="N164" s="67"/>
      <c r="O164" s="67"/>
      <c r="P164" s="1229"/>
      <c r="Q164" s="67"/>
      <c r="R164" s="67"/>
      <c r="S164" s="67"/>
      <c r="T164" s="67"/>
      <c r="U164" s="67"/>
      <c r="V164" s="67"/>
      <c r="W164" s="67"/>
      <c r="X164" s="67"/>
      <c r="Z164" s="18"/>
      <c r="AA164" s="18"/>
      <c r="AB164" s="18"/>
      <c r="AC164" s="18"/>
      <c r="AD164" s="18"/>
      <c r="AE164" s="18"/>
      <c r="AF164" s="18"/>
      <c r="AG164" s="23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</row>
    <row r="165" spans="1:43" ht="16.5">
      <c r="A165" s="104">
        <v>30</v>
      </c>
      <c r="B165" s="867" t="s">
        <v>310</v>
      </c>
      <c r="C165" s="165">
        <v>90853</v>
      </c>
      <c r="D165" s="165">
        <v>87630</v>
      </c>
      <c r="E165" s="408">
        <f t="shared" si="6"/>
        <v>-3223</v>
      </c>
      <c r="F165" s="502">
        <f t="shared" si="7"/>
        <v>-0.03547488800589964</v>
      </c>
      <c r="G165" s="720"/>
      <c r="H165" s="67"/>
      <c r="I165" s="534"/>
      <c r="J165" s="533"/>
      <c r="K165" s="533"/>
      <c r="L165" s="533"/>
      <c r="M165" s="67"/>
      <c r="N165" s="67"/>
      <c r="O165" s="67"/>
      <c r="P165" s="1229"/>
      <c r="Q165" s="67"/>
      <c r="R165" s="67"/>
      <c r="S165" s="67"/>
      <c r="T165" s="67"/>
      <c r="U165" s="67"/>
      <c r="V165" s="67"/>
      <c r="W165" s="67"/>
      <c r="X165" s="67"/>
      <c r="Z165" s="18"/>
      <c r="AA165" s="18"/>
      <c r="AB165" s="18"/>
      <c r="AC165" s="18"/>
      <c r="AD165" s="18"/>
      <c r="AE165" s="18"/>
      <c r="AF165" s="18"/>
      <c r="AG165" s="23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</row>
    <row r="166" spans="1:43" ht="16.5">
      <c r="A166" s="104">
        <v>31</v>
      </c>
      <c r="B166" s="867" t="s">
        <v>311</v>
      </c>
      <c r="C166" s="165">
        <v>15002</v>
      </c>
      <c r="D166" s="165">
        <v>13615</v>
      </c>
      <c r="E166" s="408">
        <f t="shared" si="6"/>
        <v>-1387</v>
      </c>
      <c r="F166" s="502">
        <f t="shared" si="7"/>
        <v>-0.09245433942141047</v>
      </c>
      <c r="G166" s="720"/>
      <c r="H166" s="67"/>
      <c r="I166" s="534"/>
      <c r="J166" s="533"/>
      <c r="K166" s="533"/>
      <c r="L166" s="533"/>
      <c r="M166" s="67"/>
      <c r="N166" s="67"/>
      <c r="O166" s="67"/>
      <c r="P166" s="1229"/>
      <c r="Q166" s="67"/>
      <c r="R166" s="67"/>
      <c r="S166" s="67"/>
      <c r="T166" s="67"/>
      <c r="U166" s="67"/>
      <c r="V166" s="67"/>
      <c r="W166" s="67"/>
      <c r="X166" s="67"/>
      <c r="Z166" s="18"/>
      <c r="AA166" s="18"/>
      <c r="AB166" s="18"/>
      <c r="AC166" s="18"/>
      <c r="AD166" s="18"/>
      <c r="AE166" s="18"/>
      <c r="AF166" s="18"/>
      <c r="AG166" s="23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</row>
    <row r="167" spans="1:43" ht="16.5">
      <c r="A167" s="104">
        <v>32</v>
      </c>
      <c r="B167" s="867" t="s">
        <v>312</v>
      </c>
      <c r="C167" s="165">
        <v>51109</v>
      </c>
      <c r="D167" s="165">
        <v>42560</v>
      </c>
      <c r="E167" s="408">
        <f t="shared" si="6"/>
        <v>-8549</v>
      </c>
      <c r="F167" s="502">
        <f t="shared" si="7"/>
        <v>-0.16726995245455792</v>
      </c>
      <c r="G167" s="720"/>
      <c r="H167" s="67"/>
      <c r="I167" s="534"/>
      <c r="J167" s="533"/>
      <c r="K167" s="533"/>
      <c r="L167" s="533"/>
      <c r="M167" s="67"/>
      <c r="N167" s="67"/>
      <c r="O167" s="67"/>
      <c r="P167" s="1229"/>
      <c r="Q167" s="67"/>
      <c r="R167" s="67"/>
      <c r="S167" s="67"/>
      <c r="T167" s="67"/>
      <c r="U167" s="67"/>
      <c r="V167" s="67"/>
      <c r="W167" s="67"/>
      <c r="X167" s="67"/>
      <c r="Z167" s="18"/>
      <c r="AA167" s="18"/>
      <c r="AB167" s="18"/>
      <c r="AC167" s="18"/>
      <c r="AD167" s="18"/>
      <c r="AE167" s="18"/>
      <c r="AF167" s="18"/>
      <c r="AG167" s="23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</row>
    <row r="168" spans="1:43" ht="16.5">
      <c r="A168" s="104">
        <v>33</v>
      </c>
      <c r="B168" s="867" t="s">
        <v>313</v>
      </c>
      <c r="C168" s="165">
        <v>29295</v>
      </c>
      <c r="D168" s="165">
        <v>26939</v>
      </c>
      <c r="E168" s="408">
        <f t="shared" si="6"/>
        <v>-2356</v>
      </c>
      <c r="F168" s="502">
        <f t="shared" si="7"/>
        <v>-0.08042328042328042</v>
      </c>
      <c r="G168" s="720"/>
      <c r="H168" s="68"/>
      <c r="I168" s="535"/>
      <c r="J168" s="536"/>
      <c r="K168" s="536"/>
      <c r="L168" s="536"/>
      <c r="M168" s="68"/>
      <c r="N168" s="68"/>
      <c r="O168" s="68"/>
      <c r="P168" s="1233"/>
      <c r="Q168" s="68"/>
      <c r="R168" s="68"/>
      <c r="S168" s="68"/>
      <c r="T168" s="68"/>
      <c r="U168" s="68"/>
      <c r="V168" s="68"/>
      <c r="W168" s="68"/>
      <c r="X168" s="68"/>
      <c r="Z168" s="18"/>
      <c r="AA168" s="18"/>
      <c r="AB168" s="18"/>
      <c r="AC168" s="18"/>
      <c r="AD168" s="18"/>
      <c r="AE168" s="18"/>
      <c r="AF168" s="18"/>
      <c r="AG168" s="23">
        <f>SUM(AG136:AG162)</f>
        <v>0</v>
      </c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</row>
    <row r="169" spans="1:43" ht="16.5">
      <c r="A169" s="454"/>
      <c r="B169" s="455" t="s">
        <v>10</v>
      </c>
      <c r="C169" s="836">
        <f>SUM(C136:C168)</f>
        <v>2906204</v>
      </c>
      <c r="D169" s="836">
        <f>SUM(D136:D168)</f>
        <v>2721088</v>
      </c>
      <c r="E169" s="408">
        <f t="shared" si="6"/>
        <v>-185116</v>
      </c>
      <c r="F169" s="502">
        <f t="shared" si="7"/>
        <v>-0.06369683614777215</v>
      </c>
      <c r="G169" s="720"/>
      <c r="H169" s="68"/>
      <c r="I169" s="537"/>
      <c r="J169" s="536"/>
      <c r="K169" s="536"/>
      <c r="L169" s="536"/>
      <c r="M169" s="68"/>
      <c r="N169" s="68"/>
      <c r="O169" s="68"/>
      <c r="P169" s="1233"/>
      <c r="Q169" s="68"/>
      <c r="R169" s="68"/>
      <c r="S169" s="68"/>
      <c r="T169" s="68"/>
      <c r="U169" s="68"/>
      <c r="V169" s="68"/>
      <c r="W169" s="68"/>
      <c r="X169" s="68"/>
      <c r="Z169" s="14"/>
      <c r="AA169" s="14"/>
      <c r="AB169" s="14"/>
      <c r="AC169" s="14"/>
      <c r="AD169" s="14"/>
      <c r="AE169" s="14"/>
      <c r="AF169" s="14"/>
      <c r="AG169" s="303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</row>
    <row r="170" spans="1:24" ht="23.25" customHeight="1" thickBot="1">
      <c r="A170" s="1135" t="s">
        <v>317</v>
      </c>
      <c r="B170" s="1135"/>
      <c r="C170" s="1135"/>
      <c r="D170" s="1135"/>
      <c r="E170" s="1135"/>
      <c r="F170" s="1135"/>
      <c r="G170" s="1135"/>
      <c r="H170" s="49"/>
      <c r="I170" s="71"/>
      <c r="J170" s="49"/>
      <c r="K170" s="49"/>
      <c r="L170" s="49"/>
      <c r="M170" s="49"/>
      <c r="N170" s="49"/>
      <c r="O170" s="49"/>
      <c r="P170" s="1230"/>
      <c r="Q170" s="49"/>
      <c r="R170" s="49"/>
      <c r="S170" s="49"/>
      <c r="T170" s="49"/>
      <c r="U170" s="49"/>
      <c r="V170" s="49"/>
      <c r="W170" s="49"/>
      <c r="X170" s="49"/>
    </row>
    <row r="171" spans="1:24" ht="78" customHeight="1">
      <c r="A171" s="118" t="s">
        <v>2</v>
      </c>
      <c r="B171" s="102" t="s">
        <v>63</v>
      </c>
      <c r="C171" s="102" t="s">
        <v>333</v>
      </c>
      <c r="D171" s="102" t="s">
        <v>112</v>
      </c>
      <c r="E171" s="217" t="s">
        <v>5</v>
      </c>
      <c r="F171" s="114" t="s">
        <v>6</v>
      </c>
      <c r="G171" s="720"/>
      <c r="H171" s="67"/>
      <c r="I171" s="380"/>
      <c r="J171" s="533"/>
      <c r="K171" s="533"/>
      <c r="L171" s="67"/>
      <c r="M171" s="67"/>
      <c r="N171" s="67"/>
      <c r="O171" s="67"/>
      <c r="P171" s="1229"/>
      <c r="Q171" s="67"/>
      <c r="R171" s="67"/>
      <c r="S171" s="67"/>
      <c r="T171" s="67"/>
      <c r="U171" s="67"/>
      <c r="V171" s="67"/>
      <c r="W171" s="67"/>
      <c r="X171" s="67"/>
    </row>
    <row r="172" spans="1:24" ht="16.5">
      <c r="A172" s="116">
        <v>1</v>
      </c>
      <c r="B172" s="866" t="s">
        <v>167</v>
      </c>
      <c r="C172" s="686">
        <v>40728</v>
      </c>
      <c r="D172" s="689">
        <v>40426</v>
      </c>
      <c r="E172" s="287">
        <f>D172-C172</f>
        <v>-302</v>
      </c>
      <c r="F172" s="503">
        <f>E172/C172</f>
        <v>-0.007415046159890002</v>
      </c>
      <c r="G172" s="720"/>
      <c r="H172" s="426"/>
      <c r="I172" s="380"/>
      <c r="J172" s="533"/>
      <c r="K172" s="533"/>
      <c r="L172" s="67"/>
      <c r="M172" s="67"/>
      <c r="N172" s="67"/>
      <c r="O172" s="67"/>
      <c r="P172" s="1229"/>
      <c r="Q172" s="67"/>
      <c r="R172" s="67"/>
      <c r="S172" s="67"/>
      <c r="T172" s="67"/>
      <c r="U172" s="67"/>
      <c r="V172" s="67"/>
      <c r="W172" s="67"/>
      <c r="X172" s="67"/>
    </row>
    <row r="173" spans="1:24" ht="16.5">
      <c r="A173" s="116">
        <v>2</v>
      </c>
      <c r="B173" s="866" t="s">
        <v>84</v>
      </c>
      <c r="C173" s="686">
        <v>83636</v>
      </c>
      <c r="D173" s="689">
        <v>83349</v>
      </c>
      <c r="E173" s="287">
        <f aca="true" t="shared" si="9" ref="E173:E205">D173-C173</f>
        <v>-287</v>
      </c>
      <c r="F173" s="503">
        <f aca="true" t="shared" si="10" ref="F173:F205">E173/C173</f>
        <v>-0.0034315366588550385</v>
      </c>
      <c r="G173" s="720"/>
      <c r="H173" s="426"/>
      <c r="I173" s="380"/>
      <c r="J173" s="533"/>
      <c r="K173" s="533"/>
      <c r="L173" s="67"/>
      <c r="M173" s="67"/>
      <c r="N173" s="67"/>
      <c r="O173" s="67"/>
      <c r="P173" s="1229"/>
      <c r="Q173" s="67"/>
      <c r="R173" s="67"/>
      <c r="S173" s="67"/>
      <c r="T173" s="67"/>
      <c r="U173" s="67"/>
      <c r="V173" s="67"/>
      <c r="W173" s="67"/>
      <c r="X173" s="67"/>
    </row>
    <row r="174" spans="1:24" ht="16.5">
      <c r="A174" s="116">
        <v>3</v>
      </c>
      <c r="B174" s="866" t="s">
        <v>85</v>
      </c>
      <c r="C174" s="686">
        <v>37734</v>
      </c>
      <c r="D174" s="689">
        <v>38335</v>
      </c>
      <c r="E174" s="287">
        <f t="shared" si="9"/>
        <v>601</v>
      </c>
      <c r="F174" s="503">
        <f t="shared" si="10"/>
        <v>0.015927280436741402</v>
      </c>
      <c r="G174" s="720"/>
      <c r="H174" s="426"/>
      <c r="I174" s="380"/>
      <c r="J174" s="533"/>
      <c r="K174" s="533"/>
      <c r="L174" s="67"/>
      <c r="M174" s="67"/>
      <c r="N174" s="67"/>
      <c r="O174" s="67"/>
      <c r="P174" s="1229"/>
      <c r="Q174" s="67"/>
      <c r="R174" s="67"/>
      <c r="S174" s="67"/>
      <c r="T174" s="67"/>
      <c r="U174" s="67"/>
      <c r="V174" s="67"/>
      <c r="W174" s="67"/>
      <c r="X174" s="67"/>
    </row>
    <row r="175" spans="1:24" ht="16.5">
      <c r="A175" s="116">
        <v>4</v>
      </c>
      <c r="B175" s="866" t="s">
        <v>86</v>
      </c>
      <c r="C175" s="686">
        <v>72814</v>
      </c>
      <c r="D175" s="689">
        <v>72058</v>
      </c>
      <c r="E175" s="287">
        <f t="shared" si="9"/>
        <v>-756</v>
      </c>
      <c r="F175" s="503">
        <f t="shared" si="10"/>
        <v>-0.010382618727167852</v>
      </c>
      <c r="G175" s="720"/>
      <c r="H175" s="426"/>
      <c r="I175" s="380"/>
      <c r="J175" s="67"/>
      <c r="K175" s="67"/>
      <c r="L175" s="67"/>
      <c r="M175" s="67"/>
      <c r="N175" s="67"/>
      <c r="O175" s="67"/>
      <c r="P175" s="1229"/>
      <c r="Q175" s="67"/>
      <c r="R175" s="67"/>
      <c r="S175" s="67"/>
      <c r="T175" s="67"/>
      <c r="U175" s="67"/>
      <c r="V175" s="67"/>
      <c r="W175" s="67"/>
      <c r="X175" s="67"/>
    </row>
    <row r="176" spans="1:24" ht="16.5">
      <c r="A176" s="116">
        <v>5</v>
      </c>
      <c r="B176" s="866" t="s">
        <v>174</v>
      </c>
      <c r="C176" s="686">
        <v>24251</v>
      </c>
      <c r="D176" s="689">
        <v>24316</v>
      </c>
      <c r="E176" s="287">
        <f t="shared" si="9"/>
        <v>65</v>
      </c>
      <c r="F176" s="503">
        <f t="shared" si="10"/>
        <v>0.0026803018432229597</v>
      </c>
      <c r="G176" s="720"/>
      <c r="H176" s="426"/>
      <c r="I176" s="380"/>
      <c r="J176" s="67"/>
      <c r="K176" s="67"/>
      <c r="L176" s="67"/>
      <c r="M176" s="67"/>
      <c r="N176" s="67"/>
      <c r="O176" s="67"/>
      <c r="P176" s="1229"/>
      <c r="Q176" s="67"/>
      <c r="R176" s="67"/>
      <c r="S176" s="67"/>
      <c r="T176" s="67"/>
      <c r="U176" s="67"/>
      <c r="V176" s="67"/>
      <c r="W176" s="67"/>
      <c r="X176" s="67"/>
    </row>
    <row r="177" spans="1:24" ht="16.5">
      <c r="A177" s="116">
        <v>6</v>
      </c>
      <c r="B177" s="866" t="s">
        <v>87</v>
      </c>
      <c r="C177" s="686">
        <v>35486</v>
      </c>
      <c r="D177" s="689">
        <v>35499</v>
      </c>
      <c r="E177" s="287">
        <f t="shared" si="9"/>
        <v>13</v>
      </c>
      <c r="F177" s="503">
        <f t="shared" si="10"/>
        <v>0.0003663416558642845</v>
      </c>
      <c r="G177" s="720"/>
      <c r="H177" s="426"/>
      <c r="I177" s="380"/>
      <c r="J177" s="67"/>
      <c r="K177" s="67"/>
      <c r="L177" s="67"/>
      <c r="M177" s="67"/>
      <c r="N177" s="67"/>
      <c r="O177" s="67"/>
      <c r="P177" s="1229"/>
      <c r="Q177" s="67"/>
      <c r="R177" s="67"/>
      <c r="S177" s="67"/>
      <c r="T177" s="67"/>
      <c r="U177" s="67"/>
      <c r="V177" s="67"/>
      <c r="W177" s="67"/>
      <c r="X177" s="67"/>
    </row>
    <row r="178" spans="1:24" ht="16.5">
      <c r="A178" s="116">
        <v>7</v>
      </c>
      <c r="B178" s="866" t="s">
        <v>88</v>
      </c>
      <c r="C178" s="686">
        <v>38174</v>
      </c>
      <c r="D178" s="689">
        <v>38199</v>
      </c>
      <c r="E178" s="287">
        <f t="shared" si="9"/>
        <v>25</v>
      </c>
      <c r="F178" s="503">
        <f t="shared" si="10"/>
        <v>0.0006548960025148006</v>
      </c>
      <c r="G178" s="720"/>
      <c r="H178" s="426"/>
      <c r="I178" s="380"/>
      <c r="J178" s="67"/>
      <c r="K178" s="67"/>
      <c r="L178" s="67"/>
      <c r="M178" s="67"/>
      <c r="N178" s="67"/>
      <c r="O178" s="67"/>
      <c r="P178" s="1229"/>
      <c r="Q178" s="67"/>
      <c r="R178" s="67"/>
      <c r="S178" s="67"/>
      <c r="T178" s="67"/>
      <c r="U178" s="67"/>
      <c r="V178" s="67"/>
      <c r="W178" s="67"/>
      <c r="X178" s="67"/>
    </row>
    <row r="179" spans="1:24" ht="16.5">
      <c r="A179" s="116">
        <v>8</v>
      </c>
      <c r="B179" s="866" t="s">
        <v>89</v>
      </c>
      <c r="C179" s="686">
        <v>89496</v>
      </c>
      <c r="D179" s="689">
        <v>89913</v>
      </c>
      <c r="E179" s="287">
        <f t="shared" si="9"/>
        <v>417</v>
      </c>
      <c r="F179" s="503">
        <f t="shared" si="10"/>
        <v>0.004659426119603111</v>
      </c>
      <c r="G179" s="720"/>
      <c r="H179" s="426"/>
      <c r="I179" s="380"/>
      <c r="J179" s="67"/>
      <c r="K179" s="67"/>
      <c r="L179" s="67"/>
      <c r="M179" s="67"/>
      <c r="N179" s="67"/>
      <c r="O179" s="67"/>
      <c r="P179" s="1229"/>
      <c r="Q179" s="67"/>
      <c r="R179" s="67"/>
      <c r="S179" s="67"/>
      <c r="T179" s="67"/>
      <c r="U179" s="67"/>
      <c r="V179" s="67"/>
      <c r="W179" s="67"/>
      <c r="X179" s="67"/>
    </row>
    <row r="180" spans="1:24" ht="16.5">
      <c r="A180" s="116">
        <v>9</v>
      </c>
      <c r="B180" s="866" t="s">
        <v>90</v>
      </c>
      <c r="C180" s="686">
        <v>44460</v>
      </c>
      <c r="D180" s="689">
        <v>43525</v>
      </c>
      <c r="E180" s="287">
        <f t="shared" si="9"/>
        <v>-935</v>
      </c>
      <c r="F180" s="503">
        <f t="shared" si="10"/>
        <v>-0.021030139451192083</v>
      </c>
      <c r="G180" s="720"/>
      <c r="H180" s="426"/>
      <c r="I180" s="380"/>
      <c r="J180" s="67"/>
      <c r="K180" s="67"/>
      <c r="L180" s="67"/>
      <c r="M180" s="67"/>
      <c r="N180" s="67"/>
      <c r="O180" s="67"/>
      <c r="P180" s="1229"/>
      <c r="Q180" s="67"/>
      <c r="R180" s="67"/>
      <c r="S180" s="67"/>
      <c r="T180" s="67"/>
      <c r="U180" s="67"/>
      <c r="V180" s="67"/>
      <c r="W180" s="67"/>
      <c r="X180" s="67"/>
    </row>
    <row r="181" spans="1:24" ht="16.5">
      <c r="A181" s="116">
        <v>10</v>
      </c>
      <c r="B181" s="866" t="s">
        <v>170</v>
      </c>
      <c r="C181" s="686">
        <v>8016</v>
      </c>
      <c r="D181" s="689">
        <v>7724</v>
      </c>
      <c r="E181" s="287">
        <f t="shared" si="9"/>
        <v>-292</v>
      </c>
      <c r="F181" s="503">
        <f t="shared" si="10"/>
        <v>-0.03642714570858283</v>
      </c>
      <c r="G181" s="720"/>
      <c r="H181" s="426"/>
      <c r="I181" s="380"/>
      <c r="J181" s="67"/>
      <c r="K181" s="67"/>
      <c r="L181" s="67"/>
      <c r="M181" s="67"/>
      <c r="N181" s="67"/>
      <c r="O181" s="67"/>
      <c r="P181" s="1229"/>
      <c r="Q181" s="67"/>
      <c r="R181" s="67"/>
      <c r="S181" s="67"/>
      <c r="T181" s="67"/>
      <c r="U181" s="67"/>
      <c r="V181" s="67"/>
      <c r="W181" s="67"/>
      <c r="X181" s="67"/>
    </row>
    <row r="182" spans="1:24" ht="16.5">
      <c r="A182" s="116">
        <v>11</v>
      </c>
      <c r="B182" s="866" t="s">
        <v>91</v>
      </c>
      <c r="C182" s="686">
        <v>50852</v>
      </c>
      <c r="D182" s="689">
        <v>49932</v>
      </c>
      <c r="E182" s="287">
        <f t="shared" si="9"/>
        <v>-920</v>
      </c>
      <c r="F182" s="503">
        <f t="shared" si="10"/>
        <v>-0.018091717139935497</v>
      </c>
      <c r="G182" s="720"/>
      <c r="H182" s="426"/>
      <c r="I182" s="380"/>
      <c r="J182" s="67"/>
      <c r="K182" s="67"/>
      <c r="L182" s="67"/>
      <c r="M182" s="67"/>
      <c r="N182" s="67"/>
      <c r="O182" s="67"/>
      <c r="P182" s="1229"/>
      <c r="Q182" s="67"/>
      <c r="R182" s="67"/>
      <c r="S182" s="67"/>
      <c r="T182" s="67"/>
      <c r="U182" s="67"/>
      <c r="V182" s="67"/>
      <c r="W182" s="67"/>
      <c r="X182" s="67"/>
    </row>
    <row r="183" spans="1:24" ht="16.5">
      <c r="A183" s="116">
        <v>12</v>
      </c>
      <c r="B183" s="866" t="s">
        <v>168</v>
      </c>
      <c r="C183" s="686">
        <v>41128</v>
      </c>
      <c r="D183" s="689">
        <v>39373</v>
      </c>
      <c r="E183" s="287">
        <f t="shared" si="9"/>
        <v>-1755</v>
      </c>
      <c r="F183" s="503">
        <f t="shared" si="10"/>
        <v>-0.04267165921027038</v>
      </c>
      <c r="G183" s="720"/>
      <c r="H183" s="426"/>
      <c r="I183" s="380"/>
      <c r="J183" s="67"/>
      <c r="K183" s="67"/>
      <c r="L183" s="67"/>
      <c r="M183" s="67"/>
      <c r="N183" s="67"/>
      <c r="O183" s="67"/>
      <c r="P183" s="1229"/>
      <c r="Q183" s="67"/>
      <c r="R183" s="67"/>
      <c r="S183" s="67"/>
      <c r="T183" s="67"/>
      <c r="U183" s="67"/>
      <c r="V183" s="67"/>
      <c r="W183" s="67"/>
      <c r="X183" s="67"/>
    </row>
    <row r="184" spans="1:24" ht="16.5">
      <c r="A184" s="116">
        <v>13</v>
      </c>
      <c r="B184" s="866" t="s">
        <v>92</v>
      </c>
      <c r="C184" s="686">
        <v>32135</v>
      </c>
      <c r="D184" s="689">
        <v>31599</v>
      </c>
      <c r="E184" s="287">
        <f t="shared" si="9"/>
        <v>-536</v>
      </c>
      <c r="F184" s="503">
        <f t="shared" si="10"/>
        <v>-0.016679632799128676</v>
      </c>
      <c r="G184" s="720"/>
      <c r="H184" s="426"/>
      <c r="I184" s="380"/>
      <c r="J184" s="67"/>
      <c r="K184" s="67"/>
      <c r="L184" s="67"/>
      <c r="M184" s="67"/>
      <c r="N184" s="67"/>
      <c r="O184" s="67"/>
      <c r="P184" s="1229"/>
      <c r="Q184" s="67"/>
      <c r="R184" s="67"/>
      <c r="S184" s="67"/>
      <c r="T184" s="67"/>
      <c r="U184" s="67"/>
      <c r="V184" s="67"/>
      <c r="W184" s="67"/>
      <c r="X184" s="67"/>
    </row>
    <row r="185" spans="1:24" ht="16.5">
      <c r="A185" s="116">
        <v>14</v>
      </c>
      <c r="B185" s="866" t="s">
        <v>93</v>
      </c>
      <c r="C185" s="686">
        <v>30496</v>
      </c>
      <c r="D185" s="689">
        <v>30153</v>
      </c>
      <c r="E185" s="287">
        <f t="shared" si="9"/>
        <v>-343</v>
      </c>
      <c r="F185" s="503">
        <f t="shared" si="10"/>
        <v>-0.011247376705141659</v>
      </c>
      <c r="G185" s="720"/>
      <c r="H185" s="426"/>
      <c r="I185" s="380"/>
      <c r="J185" s="67"/>
      <c r="K185" s="67"/>
      <c r="L185" s="67"/>
      <c r="M185" s="67"/>
      <c r="N185" s="67"/>
      <c r="O185" s="67"/>
      <c r="P185" s="1229"/>
      <c r="Q185" s="67"/>
      <c r="R185" s="67"/>
      <c r="S185" s="67"/>
      <c r="T185" s="67"/>
      <c r="U185" s="67"/>
      <c r="V185" s="67"/>
      <c r="W185" s="67"/>
      <c r="X185" s="67"/>
    </row>
    <row r="186" spans="1:24" ht="16.5">
      <c r="A186" s="116">
        <v>15</v>
      </c>
      <c r="B186" s="866" t="s">
        <v>298</v>
      </c>
      <c r="C186" s="687">
        <v>26635</v>
      </c>
      <c r="D186" s="689">
        <v>26356</v>
      </c>
      <c r="E186" s="287">
        <f t="shared" si="9"/>
        <v>-279</v>
      </c>
      <c r="F186" s="503">
        <f t="shared" si="10"/>
        <v>-0.010474938990050685</v>
      </c>
      <c r="G186" s="720"/>
      <c r="H186" s="426"/>
      <c r="I186" s="380"/>
      <c r="J186" s="67"/>
      <c r="K186" s="67"/>
      <c r="L186" s="67"/>
      <c r="M186" s="67"/>
      <c r="N186" s="67"/>
      <c r="O186" s="67"/>
      <c r="P186" s="1229"/>
      <c r="Q186" s="67"/>
      <c r="R186" s="67"/>
      <c r="S186" s="67"/>
      <c r="T186" s="67"/>
      <c r="U186" s="67"/>
      <c r="V186" s="67"/>
      <c r="W186" s="67"/>
      <c r="X186" s="67"/>
    </row>
    <row r="187" spans="1:24" ht="16.5">
      <c r="A187" s="116">
        <v>16</v>
      </c>
      <c r="B187" s="866" t="s">
        <v>299</v>
      </c>
      <c r="C187" s="687">
        <v>63626</v>
      </c>
      <c r="D187" s="689">
        <v>63226</v>
      </c>
      <c r="E187" s="287">
        <f t="shared" si="9"/>
        <v>-400</v>
      </c>
      <c r="F187" s="503">
        <f t="shared" si="10"/>
        <v>-0.006286738125923365</v>
      </c>
      <c r="G187" s="720"/>
      <c r="H187" s="426"/>
      <c r="I187" s="380"/>
      <c r="J187" s="67"/>
      <c r="K187" s="67"/>
      <c r="L187" s="67"/>
      <c r="M187" s="67"/>
      <c r="N187" s="67"/>
      <c r="O187" s="67"/>
      <c r="P187" s="1229"/>
      <c r="Q187" s="67"/>
      <c r="R187" s="67"/>
      <c r="S187" s="67"/>
      <c r="T187" s="67"/>
      <c r="U187" s="67"/>
      <c r="V187" s="67"/>
      <c r="W187" s="67"/>
      <c r="X187" s="67"/>
    </row>
    <row r="188" spans="1:24" ht="16.5">
      <c r="A188" s="116">
        <v>17</v>
      </c>
      <c r="B188" s="866" t="s">
        <v>176</v>
      </c>
      <c r="C188" s="687">
        <v>27867</v>
      </c>
      <c r="D188" s="689">
        <v>26694</v>
      </c>
      <c r="E188" s="287">
        <f t="shared" si="9"/>
        <v>-1173</v>
      </c>
      <c r="F188" s="503">
        <f t="shared" si="10"/>
        <v>-0.04209279793303908</v>
      </c>
      <c r="G188" s="720"/>
      <c r="H188" s="426"/>
      <c r="I188" s="380"/>
      <c r="J188" s="67"/>
      <c r="K188" s="67"/>
      <c r="L188" s="67"/>
      <c r="M188" s="67"/>
      <c r="N188" s="67"/>
      <c r="O188" s="67"/>
      <c r="P188" s="1229"/>
      <c r="Q188" s="67"/>
      <c r="R188" s="67"/>
      <c r="S188" s="67"/>
      <c r="T188" s="67"/>
      <c r="U188" s="67"/>
      <c r="V188" s="67"/>
      <c r="W188" s="67"/>
      <c r="X188" s="67"/>
    </row>
    <row r="189" spans="1:24" ht="16.5">
      <c r="A189" s="116">
        <v>18</v>
      </c>
      <c r="B189" s="866" t="s">
        <v>94</v>
      </c>
      <c r="C189" s="687">
        <v>56482</v>
      </c>
      <c r="D189" s="689">
        <v>53964</v>
      </c>
      <c r="E189" s="287">
        <f t="shared" si="9"/>
        <v>-2518</v>
      </c>
      <c r="F189" s="503">
        <f t="shared" si="10"/>
        <v>-0.044580574342268336</v>
      </c>
      <c r="G189" s="720"/>
      <c r="H189" s="426"/>
      <c r="I189" s="380"/>
      <c r="J189" s="67"/>
      <c r="K189" s="67"/>
      <c r="L189" s="67"/>
      <c r="M189" s="67"/>
      <c r="N189" s="67"/>
      <c r="O189" s="67"/>
      <c r="P189" s="1229"/>
      <c r="Q189" s="67"/>
      <c r="R189" s="67"/>
      <c r="S189" s="67"/>
      <c r="T189" s="67"/>
      <c r="U189" s="67"/>
      <c r="V189" s="67"/>
      <c r="W189" s="67"/>
      <c r="X189" s="67"/>
    </row>
    <row r="190" spans="1:24" ht="16.5">
      <c r="A190" s="116">
        <v>19</v>
      </c>
      <c r="B190" s="866" t="s">
        <v>95</v>
      </c>
      <c r="C190" s="687">
        <v>43322</v>
      </c>
      <c r="D190" s="689">
        <v>43164</v>
      </c>
      <c r="E190" s="287">
        <f t="shared" si="9"/>
        <v>-158</v>
      </c>
      <c r="F190" s="503">
        <f t="shared" si="10"/>
        <v>-0.003647107705092101</v>
      </c>
      <c r="G190" s="720"/>
      <c r="H190" s="426"/>
      <c r="I190" s="380"/>
      <c r="J190" s="67"/>
      <c r="K190" s="67"/>
      <c r="L190" s="67"/>
      <c r="M190" s="67"/>
      <c r="N190" s="67"/>
      <c r="O190" s="67"/>
      <c r="P190" s="1229"/>
      <c r="Q190" s="67"/>
      <c r="R190" s="67"/>
      <c r="S190" s="67"/>
      <c r="T190" s="67"/>
      <c r="U190" s="67"/>
      <c r="V190" s="67"/>
      <c r="W190" s="67"/>
      <c r="X190" s="67"/>
    </row>
    <row r="191" spans="1:24" ht="16.5">
      <c r="A191" s="116">
        <v>20</v>
      </c>
      <c r="B191" s="866" t="s">
        <v>96</v>
      </c>
      <c r="C191" s="687">
        <v>56215</v>
      </c>
      <c r="D191" s="689">
        <v>58082</v>
      </c>
      <c r="E191" s="287">
        <f t="shared" si="9"/>
        <v>1867</v>
      </c>
      <c r="F191" s="503">
        <f t="shared" si="10"/>
        <v>0.03321177621631237</v>
      </c>
      <c r="G191" s="720"/>
      <c r="H191" s="426"/>
      <c r="I191" s="380"/>
      <c r="J191" s="67"/>
      <c r="K191" s="67"/>
      <c r="L191" s="67"/>
      <c r="M191" s="67"/>
      <c r="N191" s="67"/>
      <c r="O191" s="67"/>
      <c r="P191" s="1229"/>
      <c r="Q191" s="67"/>
      <c r="R191" s="67"/>
      <c r="S191" s="67"/>
      <c r="T191" s="67"/>
      <c r="U191" s="67"/>
      <c r="V191" s="67"/>
      <c r="W191" s="67"/>
      <c r="X191" s="67"/>
    </row>
    <row r="192" spans="1:24" ht="16.5">
      <c r="A192" s="116">
        <v>21</v>
      </c>
      <c r="B192" s="866" t="s">
        <v>97</v>
      </c>
      <c r="C192" s="687">
        <v>48186</v>
      </c>
      <c r="D192" s="689">
        <v>47029</v>
      </c>
      <c r="E192" s="287">
        <f t="shared" si="9"/>
        <v>-1157</v>
      </c>
      <c r="F192" s="503">
        <f t="shared" si="10"/>
        <v>-0.024011123562860583</v>
      </c>
      <c r="G192" s="720"/>
      <c r="H192" s="426"/>
      <c r="I192" s="380"/>
      <c r="J192" s="67"/>
      <c r="K192" s="67"/>
      <c r="L192" s="67"/>
      <c r="M192" s="67"/>
      <c r="N192" s="67"/>
      <c r="O192" s="67"/>
      <c r="P192" s="1229"/>
      <c r="Q192" s="67"/>
      <c r="R192" s="67"/>
      <c r="S192" s="67"/>
      <c r="T192" s="67"/>
      <c r="U192" s="67"/>
      <c r="V192" s="67"/>
      <c r="W192" s="67"/>
      <c r="X192" s="67"/>
    </row>
    <row r="193" spans="1:24" ht="16.5">
      <c r="A193" s="116">
        <v>22</v>
      </c>
      <c r="B193" s="866" t="s">
        <v>98</v>
      </c>
      <c r="C193" s="687">
        <v>89090</v>
      </c>
      <c r="D193" s="689">
        <v>87225</v>
      </c>
      <c r="E193" s="287">
        <f t="shared" si="9"/>
        <v>-1865</v>
      </c>
      <c r="F193" s="503">
        <f t="shared" si="10"/>
        <v>-0.020933887080480412</v>
      </c>
      <c r="G193" s="720"/>
      <c r="H193" s="426"/>
      <c r="I193" s="380"/>
      <c r="J193" s="67"/>
      <c r="K193" s="67"/>
      <c r="L193" s="67"/>
      <c r="M193" s="67"/>
      <c r="N193" s="67"/>
      <c r="O193" s="67"/>
      <c r="P193" s="1229"/>
      <c r="Q193" s="67"/>
      <c r="R193" s="67"/>
      <c r="S193" s="67"/>
      <c r="T193" s="67"/>
      <c r="U193" s="67"/>
      <c r="V193" s="67"/>
      <c r="W193" s="67"/>
      <c r="X193" s="67"/>
    </row>
    <row r="194" spans="1:24" ht="16.5">
      <c r="A194" s="116">
        <v>23</v>
      </c>
      <c r="B194" s="866" t="s">
        <v>99</v>
      </c>
      <c r="C194" s="687">
        <v>30812</v>
      </c>
      <c r="D194" s="689">
        <v>30551</v>
      </c>
      <c r="E194" s="287">
        <f t="shared" si="9"/>
        <v>-261</v>
      </c>
      <c r="F194" s="503">
        <f t="shared" si="10"/>
        <v>-0.008470725691289108</v>
      </c>
      <c r="G194" s="720"/>
      <c r="H194" s="426"/>
      <c r="I194" s="380"/>
      <c r="J194" s="67"/>
      <c r="K194" s="67"/>
      <c r="L194" s="67"/>
      <c r="M194" s="67"/>
      <c r="N194" s="67"/>
      <c r="O194" s="67"/>
      <c r="P194" s="1229"/>
      <c r="Q194" s="67"/>
      <c r="R194" s="67"/>
      <c r="S194" s="67"/>
      <c r="T194" s="67"/>
      <c r="U194" s="67"/>
      <c r="V194" s="67"/>
      <c r="W194" s="67"/>
      <c r="X194" s="67"/>
    </row>
    <row r="195" spans="1:24" ht="16.5">
      <c r="A195" s="116">
        <v>24</v>
      </c>
      <c r="B195" s="866" t="s">
        <v>169</v>
      </c>
      <c r="C195" s="687">
        <v>24335</v>
      </c>
      <c r="D195" s="689">
        <v>23349</v>
      </c>
      <c r="E195" s="287">
        <f t="shared" si="9"/>
        <v>-986</v>
      </c>
      <c r="F195" s="503">
        <f t="shared" si="10"/>
        <v>-0.04051777275529073</v>
      </c>
      <c r="G195" s="720"/>
      <c r="H195" s="426"/>
      <c r="I195" s="380"/>
      <c r="J195" s="67"/>
      <c r="K195" s="67"/>
      <c r="L195" s="67"/>
      <c r="M195" s="67"/>
      <c r="N195" s="67"/>
      <c r="O195" s="67"/>
      <c r="P195" s="1229"/>
      <c r="Q195" s="67"/>
      <c r="R195" s="67"/>
      <c r="S195" s="67"/>
      <c r="T195" s="67"/>
      <c r="U195" s="67"/>
      <c r="V195" s="67"/>
      <c r="W195" s="67"/>
      <c r="X195" s="67"/>
    </row>
    <row r="196" spans="1:24" ht="16.5">
      <c r="A196" s="116">
        <v>25</v>
      </c>
      <c r="B196" s="866" t="s">
        <v>100</v>
      </c>
      <c r="C196" s="687">
        <v>44783</v>
      </c>
      <c r="D196" s="689">
        <v>43274</v>
      </c>
      <c r="E196" s="287">
        <f t="shared" si="9"/>
        <v>-1509</v>
      </c>
      <c r="F196" s="503">
        <f t="shared" si="10"/>
        <v>-0.03369582207534109</v>
      </c>
      <c r="G196" s="720"/>
      <c r="H196" s="426"/>
      <c r="I196" s="380"/>
      <c r="J196" s="67"/>
      <c r="K196" s="67"/>
      <c r="L196" s="67"/>
      <c r="M196" s="67"/>
      <c r="N196" s="67"/>
      <c r="O196" s="67"/>
      <c r="P196" s="1229"/>
      <c r="Q196" s="67"/>
      <c r="R196" s="67"/>
      <c r="S196" s="67"/>
      <c r="T196" s="67"/>
      <c r="U196" s="67"/>
      <c r="V196" s="67"/>
      <c r="W196" s="67"/>
      <c r="X196" s="67"/>
    </row>
    <row r="197" spans="1:24" ht="16.5">
      <c r="A197" s="116">
        <v>26</v>
      </c>
      <c r="B197" s="866" t="s">
        <v>101</v>
      </c>
      <c r="C197" s="687">
        <v>43294</v>
      </c>
      <c r="D197" s="689">
        <v>42260</v>
      </c>
      <c r="E197" s="287">
        <f t="shared" si="9"/>
        <v>-1034</v>
      </c>
      <c r="F197" s="503">
        <f t="shared" si="10"/>
        <v>-0.02388321707395944</v>
      </c>
      <c r="G197" s="720"/>
      <c r="H197" s="426"/>
      <c r="I197" s="380"/>
      <c r="J197" s="67"/>
      <c r="K197" s="67"/>
      <c r="L197" s="67"/>
      <c r="M197" s="67"/>
      <c r="N197" s="67"/>
      <c r="O197" s="67"/>
      <c r="P197" s="1229"/>
      <c r="Q197" s="67"/>
      <c r="R197" s="67"/>
      <c r="S197" s="67"/>
      <c r="T197" s="67"/>
      <c r="U197" s="67"/>
      <c r="V197" s="67"/>
      <c r="W197" s="67"/>
      <c r="X197" s="67"/>
    </row>
    <row r="198" spans="1:24" ht="16.5">
      <c r="A198" s="116">
        <v>27</v>
      </c>
      <c r="B198" s="866" t="s">
        <v>102</v>
      </c>
      <c r="C198" s="687">
        <v>32168</v>
      </c>
      <c r="D198" s="689">
        <v>32288</v>
      </c>
      <c r="E198" s="287">
        <f t="shared" si="9"/>
        <v>120</v>
      </c>
      <c r="F198" s="503">
        <f t="shared" si="10"/>
        <v>0.0037304153195722458</v>
      </c>
      <c r="G198" s="720"/>
      <c r="H198" s="426"/>
      <c r="I198" s="380"/>
      <c r="J198" s="67"/>
      <c r="K198" s="67"/>
      <c r="L198" s="67"/>
      <c r="M198" s="67"/>
      <c r="N198" s="67"/>
      <c r="O198" s="67"/>
      <c r="P198" s="1229"/>
      <c r="Q198" s="67"/>
      <c r="R198" s="67"/>
      <c r="S198" s="67"/>
      <c r="T198" s="67"/>
      <c r="U198" s="67"/>
      <c r="V198" s="67"/>
      <c r="W198" s="67"/>
      <c r="X198" s="67"/>
    </row>
    <row r="199" spans="1:24" ht="16.5">
      <c r="A199" s="104">
        <v>28</v>
      </c>
      <c r="B199" s="867" t="s">
        <v>308</v>
      </c>
      <c r="C199" s="688">
        <v>32274</v>
      </c>
      <c r="D199" s="689">
        <v>31722</v>
      </c>
      <c r="E199" s="287">
        <f t="shared" si="9"/>
        <v>-552</v>
      </c>
      <c r="F199" s="503">
        <f t="shared" si="10"/>
        <v>-0.017103550845882134</v>
      </c>
      <c r="G199" s="720"/>
      <c r="H199" s="426"/>
      <c r="I199" s="380"/>
      <c r="J199" s="67"/>
      <c r="K199" s="67"/>
      <c r="L199" s="67"/>
      <c r="M199" s="67"/>
      <c r="N199" s="67"/>
      <c r="O199" s="67"/>
      <c r="P199" s="1229"/>
      <c r="Q199" s="67"/>
      <c r="R199" s="67"/>
      <c r="S199" s="67"/>
      <c r="T199" s="67"/>
      <c r="U199" s="67"/>
      <c r="V199" s="67"/>
      <c r="W199" s="67"/>
      <c r="X199" s="67"/>
    </row>
    <row r="200" spans="1:24" ht="16.5">
      <c r="A200" s="104">
        <v>29</v>
      </c>
      <c r="B200" s="867" t="s">
        <v>309</v>
      </c>
      <c r="C200" s="688">
        <v>17433</v>
      </c>
      <c r="D200" s="689">
        <v>17018</v>
      </c>
      <c r="E200" s="287">
        <f t="shared" si="9"/>
        <v>-415</v>
      </c>
      <c r="F200" s="503">
        <f t="shared" si="10"/>
        <v>-0.023805426489990247</v>
      </c>
      <c r="G200" s="720"/>
      <c r="H200" s="426"/>
      <c r="I200" s="380"/>
      <c r="J200" s="67"/>
      <c r="K200" s="67"/>
      <c r="L200" s="67"/>
      <c r="M200" s="67"/>
      <c r="N200" s="67"/>
      <c r="O200" s="67"/>
      <c r="P200" s="1229"/>
      <c r="Q200" s="67"/>
      <c r="R200" s="67"/>
      <c r="S200" s="67"/>
      <c r="T200" s="67"/>
      <c r="U200" s="67"/>
      <c r="V200" s="67"/>
      <c r="W200" s="67"/>
      <c r="X200" s="67"/>
    </row>
    <row r="201" spans="1:24" ht="16.5">
      <c r="A201" s="104">
        <v>30</v>
      </c>
      <c r="B201" s="867" t="s">
        <v>310</v>
      </c>
      <c r="C201" s="688">
        <v>39615</v>
      </c>
      <c r="D201" s="689">
        <v>38687</v>
      </c>
      <c r="E201" s="287">
        <f t="shared" si="9"/>
        <v>-928</v>
      </c>
      <c r="F201" s="503">
        <f t="shared" si="10"/>
        <v>-0.023425470150195634</v>
      </c>
      <c r="G201" s="720"/>
      <c r="H201" s="426"/>
      <c r="I201" s="380"/>
      <c r="J201" s="67"/>
      <c r="K201" s="67"/>
      <c r="L201" s="67"/>
      <c r="M201" s="67"/>
      <c r="N201" s="67"/>
      <c r="O201" s="67"/>
      <c r="P201" s="1229"/>
      <c r="Q201" s="67"/>
      <c r="R201" s="67"/>
      <c r="S201" s="67"/>
      <c r="T201" s="67"/>
      <c r="U201" s="67"/>
      <c r="V201" s="67"/>
      <c r="W201" s="67"/>
      <c r="X201" s="67"/>
    </row>
    <row r="202" spans="1:24" ht="16.5">
      <c r="A202" s="104">
        <v>31</v>
      </c>
      <c r="B202" s="867" t="s">
        <v>311</v>
      </c>
      <c r="C202" s="688">
        <v>9439</v>
      </c>
      <c r="D202" s="689">
        <v>9065</v>
      </c>
      <c r="E202" s="287">
        <f t="shared" si="9"/>
        <v>-374</v>
      </c>
      <c r="F202" s="503">
        <f t="shared" si="10"/>
        <v>-0.03962284140269096</v>
      </c>
      <c r="G202" s="720"/>
      <c r="H202" s="426"/>
      <c r="I202" s="380"/>
      <c r="J202" s="67"/>
      <c r="K202" s="67"/>
      <c r="L202" s="67"/>
      <c r="M202" s="67"/>
      <c r="N202" s="67"/>
      <c r="O202" s="67"/>
      <c r="P202" s="1229"/>
      <c r="Q202" s="67"/>
      <c r="R202" s="67"/>
      <c r="S202" s="67"/>
      <c r="T202" s="67"/>
      <c r="U202" s="67"/>
      <c r="V202" s="67"/>
      <c r="W202" s="67"/>
      <c r="X202" s="67"/>
    </row>
    <row r="203" spans="1:24" ht="16.5">
      <c r="A203" s="104">
        <v>32</v>
      </c>
      <c r="B203" s="867" t="s">
        <v>312</v>
      </c>
      <c r="C203" s="688">
        <v>21521</v>
      </c>
      <c r="D203" s="689">
        <v>20555</v>
      </c>
      <c r="E203" s="287">
        <f t="shared" si="9"/>
        <v>-966</v>
      </c>
      <c r="F203" s="503">
        <f t="shared" si="10"/>
        <v>-0.044886390037637655</v>
      </c>
      <c r="G203" s="720"/>
      <c r="H203" s="426"/>
      <c r="I203" s="380"/>
      <c r="J203" s="67"/>
      <c r="K203" s="67"/>
      <c r="L203" s="67"/>
      <c r="M203" s="67"/>
      <c r="N203" s="67"/>
      <c r="O203" s="67"/>
      <c r="P203" s="1229"/>
      <c r="Q203" s="67"/>
      <c r="R203" s="67"/>
      <c r="S203" s="67"/>
      <c r="T203" s="67"/>
      <c r="U203" s="67"/>
      <c r="V203" s="67"/>
      <c r="W203" s="67"/>
      <c r="X203" s="67"/>
    </row>
    <row r="204" spans="1:24" ht="16.5">
      <c r="A204" s="104">
        <v>33</v>
      </c>
      <c r="B204" s="867" t="s">
        <v>313</v>
      </c>
      <c r="C204" s="688">
        <v>13464</v>
      </c>
      <c r="D204" s="689">
        <v>13575</v>
      </c>
      <c r="E204" s="287">
        <f t="shared" si="9"/>
        <v>111</v>
      </c>
      <c r="F204" s="503">
        <f t="shared" si="10"/>
        <v>0.008244206773618538</v>
      </c>
      <c r="G204" s="720"/>
      <c r="H204" s="68"/>
      <c r="I204" s="381"/>
      <c r="J204" s="68"/>
      <c r="K204" s="68"/>
      <c r="L204" s="68"/>
      <c r="M204" s="68"/>
      <c r="N204" s="68"/>
      <c r="O204" s="68"/>
      <c r="P204" s="1233"/>
      <c r="Q204" s="68"/>
      <c r="R204" s="68"/>
      <c r="S204" s="68"/>
      <c r="T204" s="68"/>
      <c r="U204" s="68"/>
      <c r="V204" s="68"/>
      <c r="W204" s="68"/>
      <c r="X204" s="68"/>
    </row>
    <row r="205" spans="1:24" ht="12.75" customHeight="1">
      <c r="A205" s="1105"/>
      <c r="B205" s="33" t="s">
        <v>10</v>
      </c>
      <c r="C205" s="1106">
        <f>SUM(C172:C204)</f>
        <v>1349967</v>
      </c>
      <c r="D205" s="1106">
        <f>SUM(D172:D204)</f>
        <v>1332485</v>
      </c>
      <c r="E205" s="685">
        <f t="shared" si="9"/>
        <v>-17482</v>
      </c>
      <c r="F205" s="684">
        <f t="shared" si="10"/>
        <v>-0.01294994618386968</v>
      </c>
      <c r="G205" s="719"/>
      <c r="H205" s="66"/>
      <c r="I205" s="378"/>
      <c r="J205" s="66"/>
      <c r="K205" s="66"/>
      <c r="L205" s="66"/>
      <c r="M205" s="66"/>
      <c r="N205" s="66"/>
      <c r="O205" s="66"/>
      <c r="P205" s="1229"/>
      <c r="Q205" s="66"/>
      <c r="R205" s="66"/>
      <c r="S205" s="66"/>
      <c r="T205" s="66"/>
      <c r="U205" s="66"/>
      <c r="V205" s="66"/>
      <c r="W205" s="66"/>
      <c r="X205" s="66"/>
    </row>
    <row r="206" spans="1:24" ht="12.75" customHeight="1">
      <c r="A206" s="225"/>
      <c r="B206" s="19"/>
      <c r="C206" s="19"/>
      <c r="D206" s="15"/>
      <c r="E206" s="180"/>
      <c r="F206" s="20"/>
      <c r="G206" s="719"/>
      <c r="H206" s="66"/>
      <c r="I206" s="378"/>
      <c r="J206" s="66"/>
      <c r="K206" s="66"/>
      <c r="L206" s="66"/>
      <c r="M206" s="66"/>
      <c r="N206" s="66"/>
      <c r="O206" s="66"/>
      <c r="P206" s="1229"/>
      <c r="Q206" s="66"/>
      <c r="R206" s="66"/>
      <c r="S206" s="66"/>
      <c r="T206" s="66"/>
      <c r="U206" s="66"/>
      <c r="V206" s="66"/>
      <c r="W206" s="66"/>
      <c r="X206" s="66"/>
    </row>
    <row r="207" spans="1:24" ht="12.75" customHeight="1">
      <c r="A207" s="225"/>
      <c r="B207" s="19"/>
      <c r="C207" s="19"/>
      <c r="D207" s="15"/>
      <c r="E207" s="180"/>
      <c r="F207" s="20"/>
      <c r="G207" s="719"/>
      <c r="H207" s="66"/>
      <c r="I207" s="378"/>
      <c r="J207" s="66"/>
      <c r="K207" s="66"/>
      <c r="L207" s="66"/>
      <c r="M207" s="66"/>
      <c r="N207" s="66"/>
      <c r="O207" s="66"/>
      <c r="P207" s="1229"/>
      <c r="Q207" s="66"/>
      <c r="R207" s="66"/>
      <c r="S207" s="66"/>
      <c r="T207" s="66"/>
      <c r="U207" s="66"/>
      <c r="V207" s="66"/>
      <c r="W207" s="66"/>
      <c r="X207" s="66"/>
    </row>
    <row r="208" spans="1:24" ht="23.25" customHeight="1" thickBot="1">
      <c r="A208" s="1200" t="s">
        <v>371</v>
      </c>
      <c r="B208" s="1200"/>
      <c r="C208" s="1200"/>
      <c r="D208" s="1200"/>
      <c r="E208" s="1200"/>
      <c r="F208" s="1200"/>
      <c r="G208" s="1200"/>
      <c r="H208" s="49"/>
      <c r="I208" s="71"/>
      <c r="J208" s="49"/>
      <c r="K208" s="49"/>
      <c r="L208" s="49"/>
      <c r="M208" s="49"/>
      <c r="N208" s="49"/>
      <c r="O208" s="49"/>
      <c r="P208" s="1230"/>
      <c r="Q208" s="49"/>
      <c r="R208" s="49"/>
      <c r="S208" s="49"/>
      <c r="T208" s="49"/>
      <c r="U208" s="49"/>
      <c r="V208" s="49"/>
      <c r="W208" s="49"/>
      <c r="X208" s="49"/>
    </row>
    <row r="209" spans="1:24" ht="30.75">
      <c r="A209" s="759" t="s">
        <v>2</v>
      </c>
      <c r="B209" s="760" t="s">
        <v>63</v>
      </c>
      <c r="C209" s="760" t="s">
        <v>334</v>
      </c>
      <c r="D209" s="760" t="s">
        <v>112</v>
      </c>
      <c r="E209" s="761" t="s">
        <v>5</v>
      </c>
      <c r="F209" s="762" t="s">
        <v>6</v>
      </c>
      <c r="G209" s="763"/>
      <c r="H209" s="67"/>
      <c r="I209" s="380"/>
      <c r="J209" s="67"/>
      <c r="K209" s="67"/>
      <c r="L209" s="67"/>
      <c r="M209" s="67"/>
      <c r="N209" s="67"/>
      <c r="O209" s="67"/>
      <c r="P209" s="1229"/>
      <c r="Q209" s="67"/>
      <c r="R209" s="67"/>
      <c r="S209" s="67"/>
      <c r="T209" s="67"/>
      <c r="U209" s="67"/>
      <c r="V209" s="67"/>
      <c r="W209" s="67"/>
      <c r="X209" s="67"/>
    </row>
    <row r="210" spans="1:24" ht="16.5">
      <c r="A210" s="764">
        <v>1</v>
      </c>
      <c r="B210" s="866" t="s">
        <v>167</v>
      </c>
      <c r="C210" s="757">
        <v>73527</v>
      </c>
      <c r="D210" s="765">
        <v>71354</v>
      </c>
      <c r="E210" s="408">
        <f aca="true" t="shared" si="11" ref="E210:E243">D210-C210</f>
        <v>-2173</v>
      </c>
      <c r="F210" s="502">
        <f aca="true" t="shared" si="12" ref="F210:F243">E210/C210</f>
        <v>-0.029553769363635126</v>
      </c>
      <c r="G210" s="763"/>
      <c r="H210" s="67"/>
      <c r="I210" s="380"/>
      <c r="J210" s="67"/>
      <c r="K210" s="67"/>
      <c r="L210" s="67"/>
      <c r="M210" s="67"/>
      <c r="N210" s="67"/>
      <c r="O210" s="67"/>
      <c r="P210" s="1229"/>
      <c r="Q210" s="67"/>
      <c r="R210" s="67"/>
      <c r="S210" s="67"/>
      <c r="T210" s="67"/>
      <c r="U210" s="67"/>
      <c r="V210" s="67"/>
      <c r="W210" s="67"/>
      <c r="X210" s="67"/>
    </row>
    <row r="211" spans="1:24" ht="16.5">
      <c r="A211" s="764">
        <v>2</v>
      </c>
      <c r="B211" s="866" t="s">
        <v>84</v>
      </c>
      <c r="C211" s="757">
        <v>159461</v>
      </c>
      <c r="D211" s="765">
        <v>154749</v>
      </c>
      <c r="E211" s="408">
        <f t="shared" si="11"/>
        <v>-4712</v>
      </c>
      <c r="F211" s="502">
        <f t="shared" si="12"/>
        <v>-0.029549545029819203</v>
      </c>
      <c r="G211" s="763"/>
      <c r="H211" s="67"/>
      <c r="I211" s="380"/>
      <c r="J211" s="67"/>
      <c r="K211" s="67"/>
      <c r="L211" s="67"/>
      <c r="M211" s="67"/>
      <c r="N211" s="67"/>
      <c r="O211" s="67"/>
      <c r="P211" s="1229"/>
      <c r="Q211" s="67"/>
      <c r="R211" s="67"/>
      <c r="S211" s="67"/>
      <c r="T211" s="67"/>
      <c r="U211" s="67"/>
      <c r="V211" s="67"/>
      <c r="W211" s="67"/>
      <c r="X211" s="67"/>
    </row>
    <row r="212" spans="1:24" ht="16.5">
      <c r="A212" s="764">
        <v>3</v>
      </c>
      <c r="B212" s="866" t="s">
        <v>85</v>
      </c>
      <c r="C212" s="757">
        <v>76250</v>
      </c>
      <c r="D212" s="765">
        <v>73997</v>
      </c>
      <c r="E212" s="408">
        <f t="shared" si="11"/>
        <v>-2253</v>
      </c>
      <c r="F212" s="502">
        <f t="shared" si="12"/>
        <v>-0.029547540983606558</v>
      </c>
      <c r="G212" s="763"/>
      <c r="H212" s="67"/>
      <c r="I212" s="380"/>
      <c r="J212" s="67"/>
      <c r="K212" s="67"/>
      <c r="L212" s="67"/>
      <c r="M212" s="67"/>
      <c r="N212" s="67"/>
      <c r="O212" s="67"/>
      <c r="P212" s="1229"/>
      <c r="Q212" s="67"/>
      <c r="R212" s="67"/>
      <c r="S212" s="67"/>
      <c r="T212" s="67"/>
      <c r="U212" s="67"/>
      <c r="V212" s="67"/>
      <c r="W212" s="67"/>
      <c r="X212" s="67"/>
    </row>
    <row r="213" spans="1:24" ht="16.5">
      <c r="A213" s="764">
        <v>4</v>
      </c>
      <c r="B213" s="866" t="s">
        <v>86</v>
      </c>
      <c r="C213" s="757">
        <v>156182</v>
      </c>
      <c r="D213" s="765">
        <v>151567</v>
      </c>
      <c r="E213" s="408">
        <f t="shared" si="11"/>
        <v>-4615</v>
      </c>
      <c r="F213" s="502">
        <f t="shared" si="12"/>
        <v>-0.029548859663725655</v>
      </c>
      <c r="G213" s="763"/>
      <c r="H213" s="67"/>
      <c r="I213" s="380"/>
      <c r="J213" s="67"/>
      <c r="K213" s="67"/>
      <c r="L213" s="67"/>
      <c r="M213" s="67"/>
      <c r="N213" s="67"/>
      <c r="O213" s="67"/>
      <c r="P213" s="1229"/>
      <c r="Q213" s="67"/>
      <c r="R213" s="67"/>
      <c r="S213" s="67"/>
      <c r="T213" s="67"/>
      <c r="U213" s="67"/>
      <c r="V213" s="67"/>
      <c r="W213" s="67"/>
      <c r="X213" s="67"/>
    </row>
    <row r="214" spans="1:24" ht="16.5">
      <c r="A214" s="764">
        <v>5</v>
      </c>
      <c r="B214" s="866" t="s">
        <v>174</v>
      </c>
      <c r="C214" s="757">
        <v>51531</v>
      </c>
      <c r="D214" s="765">
        <v>50008</v>
      </c>
      <c r="E214" s="408">
        <f t="shared" si="11"/>
        <v>-1523</v>
      </c>
      <c r="F214" s="502">
        <f t="shared" si="12"/>
        <v>-0.029555025130503967</v>
      </c>
      <c r="G214" s="763"/>
      <c r="H214" s="67"/>
      <c r="I214" s="380"/>
      <c r="J214" s="67"/>
      <c r="K214" s="67"/>
      <c r="L214" s="67"/>
      <c r="M214" s="67"/>
      <c r="N214" s="67"/>
      <c r="O214" s="67"/>
      <c r="P214" s="1229"/>
      <c r="Q214" s="67"/>
      <c r="R214" s="67"/>
      <c r="S214" s="67"/>
      <c r="T214" s="67"/>
      <c r="U214" s="67"/>
      <c r="V214" s="67"/>
      <c r="W214" s="67"/>
      <c r="X214" s="67"/>
    </row>
    <row r="215" spans="1:24" ht="16.5">
      <c r="A215" s="764">
        <v>6</v>
      </c>
      <c r="B215" s="866" t="s">
        <v>87</v>
      </c>
      <c r="C215" s="757">
        <v>96015</v>
      </c>
      <c r="D215" s="765">
        <v>93178</v>
      </c>
      <c r="E215" s="408">
        <f t="shared" si="11"/>
        <v>-2837</v>
      </c>
      <c r="F215" s="502">
        <f t="shared" si="12"/>
        <v>-0.029547466541686194</v>
      </c>
      <c r="G215" s="763"/>
      <c r="H215" s="67"/>
      <c r="I215" s="380"/>
      <c r="J215" s="67"/>
      <c r="K215" s="67"/>
      <c r="L215" s="67"/>
      <c r="M215" s="67"/>
      <c r="N215" s="67"/>
      <c r="O215" s="67"/>
      <c r="P215" s="1229"/>
      <c r="Q215" s="67"/>
      <c r="R215" s="67"/>
      <c r="S215" s="67"/>
      <c r="T215" s="67"/>
      <c r="U215" s="67"/>
      <c r="V215" s="67"/>
      <c r="W215" s="67"/>
      <c r="X215" s="67"/>
    </row>
    <row r="216" spans="1:24" ht="16.5">
      <c r="A216" s="764">
        <v>7</v>
      </c>
      <c r="B216" s="866" t="s">
        <v>88</v>
      </c>
      <c r="C216" s="757">
        <v>64891</v>
      </c>
      <c r="D216" s="765">
        <v>62974</v>
      </c>
      <c r="E216" s="408">
        <f t="shared" si="11"/>
        <v>-1917</v>
      </c>
      <c r="F216" s="502">
        <f t="shared" si="12"/>
        <v>-0.029541847097440323</v>
      </c>
      <c r="G216" s="763"/>
      <c r="H216" s="67"/>
      <c r="I216" s="380"/>
      <c r="J216" s="67"/>
      <c r="K216" s="67"/>
      <c r="L216" s="67"/>
      <c r="M216" s="67"/>
      <c r="N216" s="67"/>
      <c r="O216" s="67"/>
      <c r="P216" s="1229"/>
      <c r="Q216" s="67"/>
      <c r="R216" s="67"/>
      <c r="S216" s="67"/>
      <c r="T216" s="67"/>
      <c r="U216" s="67"/>
      <c r="V216" s="67"/>
      <c r="W216" s="67"/>
      <c r="X216" s="67"/>
    </row>
    <row r="217" spans="1:24" ht="16.5">
      <c r="A217" s="764">
        <v>8</v>
      </c>
      <c r="B217" s="866" t="s">
        <v>89</v>
      </c>
      <c r="C217" s="757">
        <v>191942</v>
      </c>
      <c r="D217" s="765">
        <v>186270</v>
      </c>
      <c r="E217" s="408">
        <f t="shared" si="11"/>
        <v>-5672</v>
      </c>
      <c r="F217" s="502">
        <f t="shared" si="12"/>
        <v>-0.029550593408425464</v>
      </c>
      <c r="G217" s="763"/>
      <c r="H217" s="67"/>
      <c r="I217" s="380"/>
      <c r="J217" s="67"/>
      <c r="K217" s="67"/>
      <c r="L217" s="67"/>
      <c r="M217" s="67"/>
      <c r="N217" s="67"/>
      <c r="O217" s="67"/>
      <c r="P217" s="1229"/>
      <c r="Q217" s="67"/>
      <c r="R217" s="67"/>
      <c r="S217" s="67"/>
      <c r="T217" s="67"/>
      <c r="U217" s="67"/>
      <c r="V217" s="67"/>
      <c r="W217" s="67"/>
      <c r="X217" s="67"/>
    </row>
    <row r="218" spans="1:24" ht="16.5">
      <c r="A218" s="764">
        <v>9</v>
      </c>
      <c r="B218" s="866" t="s">
        <v>90</v>
      </c>
      <c r="C218" s="757">
        <v>96211</v>
      </c>
      <c r="D218" s="765">
        <v>93368</v>
      </c>
      <c r="E218" s="408">
        <f t="shared" si="11"/>
        <v>-2843</v>
      </c>
      <c r="F218" s="502">
        <f t="shared" si="12"/>
        <v>-0.029549635696541975</v>
      </c>
      <c r="G218" s="763"/>
      <c r="H218" s="67"/>
      <c r="I218" s="380"/>
      <c r="J218" s="67"/>
      <c r="K218" s="67"/>
      <c r="L218" s="67"/>
      <c r="M218" s="67"/>
      <c r="N218" s="67"/>
      <c r="O218" s="67"/>
      <c r="P218" s="1229"/>
      <c r="Q218" s="67"/>
      <c r="R218" s="67"/>
      <c r="S218" s="67"/>
      <c r="T218" s="67"/>
      <c r="U218" s="67"/>
      <c r="V218" s="67"/>
      <c r="W218" s="67"/>
      <c r="X218" s="67"/>
    </row>
    <row r="219" spans="1:24" ht="16.5">
      <c r="A219" s="764">
        <v>10</v>
      </c>
      <c r="B219" s="866" t="s">
        <v>170</v>
      </c>
      <c r="C219" s="757">
        <v>14804</v>
      </c>
      <c r="D219" s="765">
        <v>14367</v>
      </c>
      <c r="E219" s="408">
        <f t="shared" si="11"/>
        <v>-437</v>
      </c>
      <c r="F219" s="502">
        <f t="shared" si="12"/>
        <v>-0.029519048905701162</v>
      </c>
      <c r="G219" s="763"/>
      <c r="H219" s="67"/>
      <c r="I219" s="380"/>
      <c r="J219" s="67"/>
      <c r="K219" s="67"/>
      <c r="L219" s="67"/>
      <c r="M219" s="67"/>
      <c r="N219" s="67"/>
      <c r="O219" s="67"/>
      <c r="P219" s="1229"/>
      <c r="Q219" s="67"/>
      <c r="R219" s="67"/>
      <c r="S219" s="67"/>
      <c r="T219" s="67"/>
      <c r="U219" s="67"/>
      <c r="V219" s="67"/>
      <c r="W219" s="67"/>
      <c r="X219" s="67"/>
    </row>
    <row r="220" spans="1:24" ht="16.5">
      <c r="A220" s="764">
        <v>11</v>
      </c>
      <c r="B220" s="866" t="s">
        <v>91</v>
      </c>
      <c r="C220" s="757">
        <v>112497</v>
      </c>
      <c r="D220" s="765">
        <v>109173</v>
      </c>
      <c r="E220" s="408">
        <f t="shared" si="11"/>
        <v>-3324</v>
      </c>
      <c r="F220" s="502">
        <f t="shared" si="12"/>
        <v>-0.0295474545987893</v>
      </c>
      <c r="G220" s="763"/>
      <c r="H220" s="67"/>
      <c r="I220" s="380"/>
      <c r="J220" s="67"/>
      <c r="K220" s="67"/>
      <c r="L220" s="67"/>
      <c r="M220" s="67"/>
      <c r="N220" s="67"/>
      <c r="O220" s="67"/>
      <c r="P220" s="1229"/>
      <c r="Q220" s="67"/>
      <c r="R220" s="67"/>
      <c r="S220" s="67"/>
      <c r="T220" s="67"/>
      <c r="U220" s="67"/>
      <c r="V220" s="67"/>
      <c r="W220" s="67"/>
      <c r="X220" s="67"/>
    </row>
    <row r="221" spans="1:24" ht="16.5">
      <c r="A221" s="764">
        <v>12</v>
      </c>
      <c r="B221" s="866" t="s">
        <v>168</v>
      </c>
      <c r="C221" s="757">
        <v>74997</v>
      </c>
      <c r="D221" s="765">
        <v>72781</v>
      </c>
      <c r="E221" s="408">
        <f t="shared" si="11"/>
        <v>-2216</v>
      </c>
      <c r="F221" s="502">
        <f t="shared" si="12"/>
        <v>-0.02954784858060989</v>
      </c>
      <c r="G221" s="763"/>
      <c r="H221" s="67"/>
      <c r="I221" s="380"/>
      <c r="J221" s="67"/>
      <c r="K221" s="67"/>
      <c r="L221" s="67"/>
      <c r="M221" s="67"/>
      <c r="N221" s="67"/>
      <c r="O221" s="67"/>
      <c r="P221" s="1229"/>
      <c r="Q221" s="67"/>
      <c r="R221" s="67"/>
      <c r="S221" s="67"/>
      <c r="T221" s="67"/>
      <c r="U221" s="67"/>
      <c r="V221" s="67"/>
      <c r="W221" s="67"/>
      <c r="X221" s="67"/>
    </row>
    <row r="222" spans="1:24" ht="16.5">
      <c r="A222" s="764">
        <v>13</v>
      </c>
      <c r="B222" s="866" t="s">
        <v>92</v>
      </c>
      <c r="C222" s="757">
        <v>70397</v>
      </c>
      <c r="D222" s="765">
        <v>68317</v>
      </c>
      <c r="E222" s="408">
        <f t="shared" si="11"/>
        <v>-2080</v>
      </c>
      <c r="F222" s="502">
        <f t="shared" si="12"/>
        <v>-0.029546713638365273</v>
      </c>
      <c r="G222" s="763"/>
      <c r="H222" s="67"/>
      <c r="I222" s="380"/>
      <c r="J222" s="67"/>
      <c r="K222" s="67"/>
      <c r="L222" s="67"/>
      <c r="M222" s="67"/>
      <c r="N222" s="67"/>
      <c r="O222" s="67"/>
      <c r="P222" s="1229"/>
      <c r="Q222" s="67"/>
      <c r="R222" s="67"/>
      <c r="S222" s="67"/>
      <c r="T222" s="67"/>
      <c r="U222" s="67"/>
      <c r="V222" s="67"/>
      <c r="W222" s="67"/>
      <c r="X222" s="67"/>
    </row>
    <row r="223" spans="1:24" ht="16.5">
      <c r="A223" s="764">
        <v>14</v>
      </c>
      <c r="B223" s="866" t="s">
        <v>93</v>
      </c>
      <c r="C223" s="757">
        <v>53452</v>
      </c>
      <c r="D223" s="772">
        <v>51873</v>
      </c>
      <c r="E223" s="408">
        <f t="shared" si="11"/>
        <v>-1579</v>
      </c>
      <c r="F223" s="502">
        <f t="shared" si="12"/>
        <v>-0.0295405223377984</v>
      </c>
      <c r="G223" s="763"/>
      <c r="H223" s="67"/>
      <c r="I223" s="380"/>
      <c r="J223" s="67"/>
      <c r="K223" s="67"/>
      <c r="L223" s="67"/>
      <c r="M223" s="67"/>
      <c r="N223" s="67"/>
      <c r="O223" s="67"/>
      <c r="P223" s="1229"/>
      <c r="Q223" s="67"/>
      <c r="R223" s="67"/>
      <c r="S223" s="67"/>
      <c r="T223" s="67"/>
      <c r="U223" s="67"/>
      <c r="V223" s="67"/>
      <c r="W223" s="67"/>
      <c r="X223" s="67"/>
    </row>
    <row r="224" spans="1:24" ht="16.5">
      <c r="A224" s="764">
        <v>15</v>
      </c>
      <c r="B224" s="866" t="s">
        <v>298</v>
      </c>
      <c r="C224" s="757">
        <v>53703</v>
      </c>
      <c r="D224" s="772">
        <v>52116</v>
      </c>
      <c r="E224" s="408">
        <f t="shared" si="11"/>
        <v>-1587</v>
      </c>
      <c r="F224" s="502">
        <f t="shared" si="12"/>
        <v>-0.029551421708284453</v>
      </c>
      <c r="G224" s="763"/>
      <c r="H224" s="67"/>
      <c r="I224" s="380"/>
      <c r="J224" s="67"/>
      <c r="K224" s="67"/>
      <c r="L224" s="67"/>
      <c r="M224" s="67"/>
      <c r="N224" s="67"/>
      <c r="O224" s="67"/>
      <c r="P224" s="1229"/>
      <c r="Q224" s="67"/>
      <c r="R224" s="67"/>
      <c r="S224" s="67"/>
      <c r="T224" s="67"/>
      <c r="U224" s="67"/>
      <c r="V224" s="67"/>
      <c r="W224" s="67"/>
      <c r="X224" s="67"/>
    </row>
    <row r="225" spans="1:24" ht="16.5">
      <c r="A225" s="764">
        <v>16</v>
      </c>
      <c r="B225" s="866" t="s">
        <v>299</v>
      </c>
      <c r="C225" s="757">
        <v>116189</v>
      </c>
      <c r="D225" s="772">
        <v>112756</v>
      </c>
      <c r="E225" s="408">
        <f t="shared" si="11"/>
        <v>-3433</v>
      </c>
      <c r="F225" s="502">
        <f t="shared" si="12"/>
        <v>-0.02954668686364458</v>
      </c>
      <c r="G225" s="763"/>
      <c r="H225" s="67"/>
      <c r="I225" s="380"/>
      <c r="J225" s="67"/>
      <c r="K225" s="67"/>
      <c r="L225" s="67"/>
      <c r="M225" s="67"/>
      <c r="N225" s="67"/>
      <c r="O225" s="67"/>
      <c r="P225" s="1229"/>
      <c r="Q225" s="67"/>
      <c r="R225" s="67"/>
      <c r="S225" s="67"/>
      <c r="T225" s="67"/>
      <c r="U225" s="67"/>
      <c r="V225" s="67"/>
      <c r="W225" s="67"/>
      <c r="X225" s="67"/>
    </row>
    <row r="226" spans="1:24" ht="16.5">
      <c r="A226" s="764">
        <v>17</v>
      </c>
      <c r="B226" s="866" t="s">
        <v>176</v>
      </c>
      <c r="C226" s="757">
        <v>51129</v>
      </c>
      <c r="D226" s="772">
        <v>49618</v>
      </c>
      <c r="E226" s="408">
        <f t="shared" si="11"/>
        <v>-1511</v>
      </c>
      <c r="F226" s="502">
        <f t="shared" si="12"/>
        <v>-0.02955270003324923</v>
      </c>
      <c r="G226" s="763"/>
      <c r="H226" s="67"/>
      <c r="I226" s="380"/>
      <c r="J226" s="67"/>
      <c r="K226" s="67"/>
      <c r="L226" s="67"/>
      <c r="M226" s="67"/>
      <c r="N226" s="67"/>
      <c r="O226" s="67"/>
      <c r="P226" s="1229"/>
      <c r="Q226" s="67"/>
      <c r="R226" s="67"/>
      <c r="S226" s="67"/>
      <c r="T226" s="67"/>
      <c r="U226" s="67"/>
      <c r="V226" s="67"/>
      <c r="W226" s="67"/>
      <c r="X226" s="67"/>
    </row>
    <row r="227" spans="1:24" ht="16.5">
      <c r="A227" s="764">
        <v>18</v>
      </c>
      <c r="B227" s="866" t="s">
        <v>94</v>
      </c>
      <c r="C227" s="757">
        <v>134389</v>
      </c>
      <c r="D227" s="772">
        <v>130418</v>
      </c>
      <c r="E227" s="408">
        <f t="shared" si="11"/>
        <v>-3971</v>
      </c>
      <c r="F227" s="502">
        <f t="shared" si="12"/>
        <v>-0.029548549360438728</v>
      </c>
      <c r="G227" s="763"/>
      <c r="H227" s="67"/>
      <c r="I227" s="380"/>
      <c r="J227" s="67"/>
      <c r="K227" s="67"/>
      <c r="L227" s="67"/>
      <c r="M227" s="67"/>
      <c r="N227" s="67"/>
      <c r="O227" s="67"/>
      <c r="P227" s="1229"/>
      <c r="Q227" s="67"/>
      <c r="R227" s="67"/>
      <c r="S227" s="67"/>
      <c r="T227" s="67"/>
      <c r="U227" s="67"/>
      <c r="V227" s="67"/>
      <c r="W227" s="67"/>
      <c r="X227" s="67"/>
    </row>
    <row r="228" spans="1:24" ht="16.5">
      <c r="A228" s="764">
        <v>19</v>
      </c>
      <c r="B228" s="866" t="s">
        <v>95</v>
      </c>
      <c r="C228" s="757">
        <v>93261</v>
      </c>
      <c r="D228" s="772">
        <v>90505</v>
      </c>
      <c r="E228" s="408">
        <f t="shared" si="11"/>
        <v>-2756</v>
      </c>
      <c r="F228" s="502">
        <f t="shared" si="12"/>
        <v>-0.029551473820782534</v>
      </c>
      <c r="G228" s="763"/>
      <c r="H228" s="67"/>
      <c r="I228" s="380"/>
      <c r="J228" s="67"/>
      <c r="K228" s="67"/>
      <c r="L228" s="67"/>
      <c r="M228" s="67"/>
      <c r="N228" s="67"/>
      <c r="O228" s="67"/>
      <c r="P228" s="1229"/>
      <c r="Q228" s="67"/>
      <c r="R228" s="67"/>
      <c r="S228" s="67"/>
      <c r="T228" s="67"/>
      <c r="U228" s="67"/>
      <c r="V228" s="67"/>
      <c r="W228" s="67"/>
      <c r="X228" s="67"/>
    </row>
    <row r="229" spans="1:24" ht="16.5">
      <c r="A229" s="764">
        <v>20</v>
      </c>
      <c r="B229" s="866" t="s">
        <v>96</v>
      </c>
      <c r="C229" s="757">
        <v>103440</v>
      </c>
      <c r="D229" s="772">
        <v>100383</v>
      </c>
      <c r="E229" s="408">
        <f t="shared" si="11"/>
        <v>-3057</v>
      </c>
      <c r="F229" s="502">
        <f t="shared" si="12"/>
        <v>-0.02955336426914153</v>
      </c>
      <c r="G229" s="763"/>
      <c r="H229" s="67"/>
      <c r="I229" s="380"/>
      <c r="J229" s="67"/>
      <c r="K229" s="67"/>
      <c r="L229" s="67"/>
      <c r="M229" s="67"/>
      <c r="N229" s="67"/>
      <c r="O229" s="67"/>
      <c r="P229" s="1229"/>
      <c r="Q229" s="67"/>
      <c r="R229" s="67"/>
      <c r="S229" s="67"/>
      <c r="T229" s="67"/>
      <c r="U229" s="67"/>
      <c r="V229" s="67"/>
      <c r="W229" s="67"/>
      <c r="X229" s="67"/>
    </row>
    <row r="230" spans="1:24" ht="16.5">
      <c r="A230" s="764">
        <v>21</v>
      </c>
      <c r="B230" s="866" t="s">
        <v>97</v>
      </c>
      <c r="C230" s="757">
        <v>101593</v>
      </c>
      <c r="D230" s="772">
        <v>98591</v>
      </c>
      <c r="E230" s="408">
        <f t="shared" si="11"/>
        <v>-3002</v>
      </c>
      <c r="F230" s="502">
        <f t="shared" si="12"/>
        <v>-0.02954927997007668</v>
      </c>
      <c r="G230" s="763"/>
      <c r="H230" s="67"/>
      <c r="I230" s="380"/>
      <c r="J230" s="67"/>
      <c r="K230" s="67"/>
      <c r="L230" s="67"/>
      <c r="M230" s="67"/>
      <c r="N230" s="67"/>
      <c r="O230" s="67"/>
      <c r="P230" s="1229"/>
      <c r="Q230" s="67"/>
      <c r="R230" s="67"/>
      <c r="S230" s="67"/>
      <c r="T230" s="67"/>
      <c r="U230" s="67"/>
      <c r="V230" s="67"/>
      <c r="W230" s="67"/>
      <c r="X230" s="67"/>
    </row>
    <row r="231" spans="1:24" ht="16.5">
      <c r="A231" s="764">
        <v>22</v>
      </c>
      <c r="B231" s="866" t="s">
        <v>98</v>
      </c>
      <c r="C231" s="757">
        <v>199540</v>
      </c>
      <c r="D231" s="772">
        <v>193644</v>
      </c>
      <c r="E231" s="408">
        <f t="shared" si="11"/>
        <v>-5896</v>
      </c>
      <c r="F231" s="502">
        <f t="shared" si="12"/>
        <v>-0.02954796030871003</v>
      </c>
      <c r="G231" s="763"/>
      <c r="H231" s="67"/>
      <c r="I231" s="380"/>
      <c r="J231" s="67"/>
      <c r="K231" s="67"/>
      <c r="L231" s="67"/>
      <c r="M231" s="67"/>
      <c r="N231" s="67"/>
      <c r="O231" s="67"/>
      <c r="P231" s="1229"/>
      <c r="Q231" s="67"/>
      <c r="R231" s="67"/>
      <c r="S231" s="67"/>
      <c r="T231" s="67"/>
      <c r="U231" s="67"/>
      <c r="V231" s="67"/>
      <c r="W231" s="67"/>
      <c r="X231" s="67"/>
    </row>
    <row r="232" spans="1:24" ht="16.5">
      <c r="A232" s="764">
        <v>23</v>
      </c>
      <c r="B232" s="866" t="s">
        <v>99</v>
      </c>
      <c r="C232" s="757">
        <v>57966</v>
      </c>
      <c r="D232" s="772">
        <v>56253</v>
      </c>
      <c r="E232" s="408">
        <f t="shared" si="11"/>
        <v>-1713</v>
      </c>
      <c r="F232" s="502">
        <f t="shared" si="12"/>
        <v>-0.029551806231239004</v>
      </c>
      <c r="G232" s="763"/>
      <c r="H232" s="67"/>
      <c r="I232" s="380"/>
      <c r="J232" s="67"/>
      <c r="K232" s="67"/>
      <c r="L232" s="67"/>
      <c r="M232" s="67"/>
      <c r="N232" s="67"/>
      <c r="O232" s="67"/>
      <c r="P232" s="1229"/>
      <c r="Q232" s="67"/>
      <c r="R232" s="67"/>
      <c r="S232" s="67"/>
      <c r="T232" s="67"/>
      <c r="U232" s="67"/>
      <c r="V232" s="67"/>
      <c r="W232" s="67"/>
      <c r="X232" s="67"/>
    </row>
    <row r="233" spans="1:24" ht="16.5">
      <c r="A233" s="764">
        <v>24</v>
      </c>
      <c r="B233" s="866" t="s">
        <v>169</v>
      </c>
      <c r="C233" s="757">
        <v>43275</v>
      </c>
      <c r="D233" s="765">
        <v>41996</v>
      </c>
      <c r="E233" s="408">
        <f t="shared" si="11"/>
        <v>-1279</v>
      </c>
      <c r="F233" s="502">
        <f t="shared" si="12"/>
        <v>-0.02955517042172155</v>
      </c>
      <c r="G233" s="763"/>
      <c r="H233" s="67"/>
      <c r="I233" s="380"/>
      <c r="J233" s="67"/>
      <c r="K233" s="67"/>
      <c r="L233" s="67"/>
      <c r="M233" s="67"/>
      <c r="N233" s="67"/>
      <c r="O233" s="67"/>
      <c r="P233" s="1229"/>
      <c r="Q233" s="67"/>
      <c r="R233" s="67"/>
      <c r="S233" s="67"/>
      <c r="T233" s="67"/>
      <c r="U233" s="67"/>
      <c r="V233" s="67"/>
      <c r="W233" s="67"/>
      <c r="X233" s="67"/>
    </row>
    <row r="234" spans="1:24" ht="16.5">
      <c r="A234" s="764">
        <v>25</v>
      </c>
      <c r="B234" s="866" t="s">
        <v>100</v>
      </c>
      <c r="C234" s="757">
        <v>102373</v>
      </c>
      <c r="D234" s="765">
        <v>99348</v>
      </c>
      <c r="E234" s="408">
        <f t="shared" si="11"/>
        <v>-3025</v>
      </c>
      <c r="F234" s="502">
        <f t="shared" si="12"/>
        <v>-0.029548806814296738</v>
      </c>
      <c r="G234" s="763"/>
      <c r="H234" s="67"/>
      <c r="I234" s="380"/>
      <c r="J234" s="67"/>
      <c r="K234" s="67"/>
      <c r="L234" s="67"/>
      <c r="M234" s="67"/>
      <c r="N234" s="67"/>
      <c r="O234" s="67"/>
      <c r="P234" s="1229"/>
      <c r="Q234" s="67"/>
      <c r="R234" s="67"/>
      <c r="S234" s="67"/>
      <c r="T234" s="67"/>
      <c r="U234" s="67"/>
      <c r="V234" s="67"/>
      <c r="W234" s="67"/>
      <c r="X234" s="67"/>
    </row>
    <row r="235" spans="1:24" ht="16.5">
      <c r="A235" s="764">
        <v>26</v>
      </c>
      <c r="B235" s="866" t="s">
        <v>101</v>
      </c>
      <c r="C235" s="757">
        <v>102352</v>
      </c>
      <c r="D235" s="765">
        <v>99328</v>
      </c>
      <c r="E235" s="408">
        <f t="shared" si="11"/>
        <v>-3024</v>
      </c>
      <c r="F235" s="502">
        <f t="shared" si="12"/>
        <v>-0.0295450992652806</v>
      </c>
      <c r="G235" s="763"/>
      <c r="H235" s="67"/>
      <c r="I235" s="380"/>
      <c r="J235" s="67"/>
      <c r="K235" s="67"/>
      <c r="L235" s="67"/>
      <c r="M235" s="67"/>
      <c r="N235" s="67"/>
      <c r="O235" s="67"/>
      <c r="P235" s="1229"/>
      <c r="Q235" s="67"/>
      <c r="R235" s="67"/>
      <c r="S235" s="67"/>
      <c r="T235" s="67"/>
      <c r="U235" s="67"/>
      <c r="V235" s="67"/>
      <c r="W235" s="67"/>
      <c r="X235" s="67"/>
    </row>
    <row r="236" spans="1:24" ht="16.5">
      <c r="A236" s="764">
        <v>27</v>
      </c>
      <c r="B236" s="866" t="s">
        <v>102</v>
      </c>
      <c r="C236" s="757">
        <v>69185</v>
      </c>
      <c r="D236" s="765">
        <v>67141</v>
      </c>
      <c r="E236" s="408">
        <f t="shared" si="11"/>
        <v>-2044</v>
      </c>
      <c r="F236" s="502">
        <f t="shared" si="12"/>
        <v>-0.029543976295439763</v>
      </c>
      <c r="G236" s="763"/>
      <c r="H236" s="67"/>
      <c r="I236" s="380"/>
      <c r="J236" s="67"/>
      <c r="K236" s="67"/>
      <c r="L236" s="67"/>
      <c r="M236" s="67"/>
      <c r="N236" s="67"/>
      <c r="O236" s="67"/>
      <c r="P236" s="1229"/>
      <c r="Q236" s="67"/>
      <c r="R236" s="67"/>
      <c r="S236" s="67"/>
      <c r="T236" s="67"/>
      <c r="U236" s="67"/>
      <c r="V236" s="67"/>
      <c r="W236" s="67"/>
      <c r="X236" s="67"/>
    </row>
    <row r="237" spans="1:24" ht="16.5">
      <c r="A237" s="766">
        <v>28</v>
      </c>
      <c r="B237" s="867" t="s">
        <v>308</v>
      </c>
      <c r="C237" s="757">
        <v>70103</v>
      </c>
      <c r="D237" s="765">
        <v>68032</v>
      </c>
      <c r="E237" s="408">
        <f t="shared" si="11"/>
        <v>-2071</v>
      </c>
      <c r="F237" s="502">
        <f t="shared" si="12"/>
        <v>-0.029542244982383066</v>
      </c>
      <c r="G237" s="763"/>
      <c r="H237" s="67"/>
      <c r="I237" s="380"/>
      <c r="J237" s="67"/>
      <c r="K237" s="67"/>
      <c r="L237" s="67"/>
      <c r="M237" s="67"/>
      <c r="N237" s="67"/>
      <c r="O237" s="67"/>
      <c r="P237" s="1229"/>
      <c r="Q237" s="67"/>
      <c r="R237" s="67"/>
      <c r="S237" s="67"/>
      <c r="T237" s="67"/>
      <c r="U237" s="67"/>
      <c r="V237" s="67"/>
      <c r="W237" s="67"/>
      <c r="X237" s="67"/>
    </row>
    <row r="238" spans="1:24" ht="16.5">
      <c r="A238" s="766">
        <v>29</v>
      </c>
      <c r="B238" s="867" t="s">
        <v>309</v>
      </c>
      <c r="C238" s="757">
        <v>37342</v>
      </c>
      <c r="D238" s="765">
        <v>36239</v>
      </c>
      <c r="E238" s="408">
        <f t="shared" si="11"/>
        <v>-1103</v>
      </c>
      <c r="F238" s="502">
        <f t="shared" si="12"/>
        <v>-0.02953778587113706</v>
      </c>
      <c r="G238" s="763"/>
      <c r="H238" s="67"/>
      <c r="I238" s="380"/>
      <c r="J238" s="67"/>
      <c r="K238" s="67"/>
      <c r="L238" s="67"/>
      <c r="M238" s="67"/>
      <c r="N238" s="67"/>
      <c r="O238" s="67"/>
      <c r="P238" s="1229"/>
      <c r="Q238" s="67"/>
      <c r="R238" s="67"/>
      <c r="S238" s="67"/>
      <c r="T238" s="67"/>
      <c r="U238" s="67"/>
      <c r="V238" s="67"/>
      <c r="W238" s="67"/>
      <c r="X238" s="67"/>
    </row>
    <row r="239" spans="1:24" ht="16.5">
      <c r="A239" s="766">
        <v>30</v>
      </c>
      <c r="B239" s="867" t="s">
        <v>310</v>
      </c>
      <c r="C239" s="757">
        <v>90299</v>
      </c>
      <c r="D239" s="765">
        <v>87630</v>
      </c>
      <c r="E239" s="408">
        <f t="shared" si="11"/>
        <v>-2669</v>
      </c>
      <c r="F239" s="502">
        <f t="shared" si="12"/>
        <v>-0.02955735943919645</v>
      </c>
      <c r="G239" s="763"/>
      <c r="H239" s="67"/>
      <c r="I239" s="380"/>
      <c r="J239" s="67"/>
      <c r="K239" s="67"/>
      <c r="L239" s="67"/>
      <c r="M239" s="67"/>
      <c r="N239" s="67"/>
      <c r="O239" s="67"/>
      <c r="P239" s="1229"/>
      <c r="Q239" s="67"/>
      <c r="R239" s="67"/>
      <c r="S239" s="67"/>
      <c r="T239" s="67"/>
      <c r="U239" s="67"/>
      <c r="V239" s="67"/>
      <c r="W239" s="67"/>
      <c r="X239" s="67"/>
    </row>
    <row r="240" spans="1:24" ht="16.5">
      <c r="A240" s="766">
        <v>31</v>
      </c>
      <c r="B240" s="867" t="s">
        <v>311</v>
      </c>
      <c r="C240" s="757">
        <v>14030</v>
      </c>
      <c r="D240" s="765">
        <v>13615</v>
      </c>
      <c r="E240" s="408">
        <f t="shared" si="11"/>
        <v>-415</v>
      </c>
      <c r="F240" s="502">
        <f t="shared" si="12"/>
        <v>-0.029579472558802566</v>
      </c>
      <c r="G240" s="763"/>
      <c r="H240" s="67"/>
      <c r="I240" s="380"/>
      <c r="J240" s="67"/>
      <c r="K240" s="67"/>
      <c r="L240" s="67"/>
      <c r="M240" s="67"/>
      <c r="N240" s="67"/>
      <c r="O240" s="67"/>
      <c r="P240" s="1229"/>
      <c r="Q240" s="67"/>
      <c r="R240" s="67"/>
      <c r="S240" s="67"/>
      <c r="T240" s="67"/>
      <c r="U240" s="67"/>
      <c r="V240" s="67"/>
      <c r="W240" s="67"/>
      <c r="X240" s="67"/>
    </row>
    <row r="241" spans="1:24" ht="16.5">
      <c r="A241" s="766">
        <v>32</v>
      </c>
      <c r="B241" s="867" t="s">
        <v>312</v>
      </c>
      <c r="C241" s="757">
        <v>43856</v>
      </c>
      <c r="D241" s="765">
        <v>42560</v>
      </c>
      <c r="E241" s="408">
        <f t="shared" si="11"/>
        <v>-1296</v>
      </c>
      <c r="F241" s="502">
        <f t="shared" si="12"/>
        <v>-0.029551258664720904</v>
      </c>
      <c r="G241" s="763"/>
      <c r="H241" s="67"/>
      <c r="I241" s="380"/>
      <c r="J241" s="67"/>
      <c r="K241" s="67"/>
      <c r="L241" s="67"/>
      <c r="M241" s="67"/>
      <c r="N241" s="67"/>
      <c r="O241" s="67"/>
      <c r="P241" s="1229"/>
      <c r="Q241" s="67"/>
      <c r="R241" s="67"/>
      <c r="S241" s="67"/>
      <c r="T241" s="67"/>
      <c r="U241" s="67"/>
      <c r="V241" s="67"/>
      <c r="W241" s="67"/>
      <c r="X241" s="67"/>
    </row>
    <row r="242" spans="1:24" ht="16.5">
      <c r="A242" s="766">
        <v>33</v>
      </c>
      <c r="B242" s="867" t="s">
        <v>313</v>
      </c>
      <c r="C242" s="757">
        <v>27759</v>
      </c>
      <c r="D242" s="765">
        <v>26939</v>
      </c>
      <c r="E242" s="408">
        <f t="shared" si="11"/>
        <v>-820</v>
      </c>
      <c r="F242" s="502">
        <f t="shared" si="12"/>
        <v>-0.029539969019056884</v>
      </c>
      <c r="G242" s="763"/>
      <c r="H242" s="68"/>
      <c r="I242" s="381"/>
      <c r="J242" s="68"/>
      <c r="K242" s="68"/>
      <c r="L242" s="68"/>
      <c r="M242" s="68"/>
      <c r="N242" s="68"/>
      <c r="O242" s="68"/>
      <c r="P242" s="1233"/>
      <c r="Q242" s="68"/>
      <c r="R242" s="68"/>
      <c r="S242" s="68"/>
      <c r="T242" s="68"/>
      <c r="U242" s="68"/>
      <c r="V242" s="68"/>
      <c r="W242" s="68"/>
      <c r="X242" s="68"/>
    </row>
    <row r="243" spans="1:24" ht="16.5">
      <c r="A243" s="885"/>
      <c r="B243" s="884" t="s">
        <v>10</v>
      </c>
      <c r="C243" s="756">
        <f>SUM(C210:C242)</f>
        <v>2803941</v>
      </c>
      <c r="D243" s="767">
        <f>SUM(D210:D242)</f>
        <v>2721088</v>
      </c>
      <c r="E243" s="408">
        <f t="shared" si="11"/>
        <v>-82853</v>
      </c>
      <c r="F243" s="502">
        <f t="shared" si="12"/>
        <v>-0.029548767252948617</v>
      </c>
      <c r="G243" s="763"/>
      <c r="H243" s="68"/>
      <c r="I243" s="381"/>
      <c r="J243" s="68"/>
      <c r="K243" s="68"/>
      <c r="L243" s="68"/>
      <c r="M243" s="68"/>
      <c r="N243" s="68"/>
      <c r="O243" s="68"/>
      <c r="P243" s="1233"/>
      <c r="Q243" s="68"/>
      <c r="R243" s="68"/>
      <c r="S243" s="68"/>
      <c r="T243" s="68"/>
      <c r="U243" s="68"/>
      <c r="V243" s="68"/>
      <c r="W243" s="68"/>
      <c r="X243" s="68"/>
    </row>
    <row r="244" spans="1:24" ht="32.25" customHeight="1" thickBot="1">
      <c r="A244" s="1200" t="s">
        <v>372</v>
      </c>
      <c r="B244" s="1200"/>
      <c r="C244" s="1200"/>
      <c r="D244" s="1200"/>
      <c r="E244" s="1200"/>
      <c r="F244" s="1200"/>
      <c r="G244" s="1200"/>
      <c r="H244" s="49"/>
      <c r="I244" s="71"/>
      <c r="J244" s="49"/>
      <c r="K244" s="49"/>
      <c r="L244" s="49"/>
      <c r="M244" s="49"/>
      <c r="N244" s="49"/>
      <c r="O244" s="49"/>
      <c r="P244" s="1230"/>
      <c r="Q244" s="49"/>
      <c r="R244" s="49"/>
      <c r="S244" s="49"/>
      <c r="T244" s="49"/>
      <c r="U244" s="49"/>
      <c r="V244" s="49"/>
      <c r="W244" s="49"/>
      <c r="X244" s="49"/>
    </row>
    <row r="245" spans="1:24" ht="75.75" customHeight="1">
      <c r="A245" s="759" t="s">
        <v>2</v>
      </c>
      <c r="B245" s="760" t="s">
        <v>63</v>
      </c>
      <c r="C245" s="760" t="s">
        <v>335</v>
      </c>
      <c r="D245" s="760" t="s">
        <v>112</v>
      </c>
      <c r="E245" s="761" t="s">
        <v>5</v>
      </c>
      <c r="F245" s="762" t="s">
        <v>6</v>
      </c>
      <c r="G245" s="763"/>
      <c r="H245" s="67"/>
      <c r="I245" s="380"/>
      <c r="J245" s="67"/>
      <c r="K245" s="67"/>
      <c r="L245" s="67"/>
      <c r="M245" s="67"/>
      <c r="N245" s="67"/>
      <c r="O245" s="67"/>
      <c r="P245" s="1229"/>
      <c r="Q245" s="67"/>
      <c r="R245" s="67"/>
      <c r="S245" s="67"/>
      <c r="T245" s="67"/>
      <c r="U245" s="67"/>
      <c r="V245" s="67"/>
      <c r="W245" s="67"/>
      <c r="X245" s="67"/>
    </row>
    <row r="246" spans="1:24" ht="16.5">
      <c r="A246" s="768">
        <v>1</v>
      </c>
      <c r="B246" s="879" t="s">
        <v>167</v>
      </c>
      <c r="C246" s="882">
        <v>44547</v>
      </c>
      <c r="D246" s="689">
        <v>40426</v>
      </c>
      <c r="E246" s="287">
        <f aca="true" t="shared" si="13" ref="E246:E279">D246-C246</f>
        <v>-4121</v>
      </c>
      <c r="F246" s="503">
        <f aca="true" t="shared" si="14" ref="F246:F279">E246/C246</f>
        <v>-0.09250903540081262</v>
      </c>
      <c r="G246" s="763"/>
      <c r="H246" s="67"/>
      <c r="I246" s="380"/>
      <c r="J246" s="67"/>
      <c r="K246" s="67"/>
      <c r="L246" s="67"/>
      <c r="M246" s="67"/>
      <c r="N246" s="67"/>
      <c r="O246" s="67"/>
      <c r="P246" s="1229"/>
      <c r="Q246" s="67"/>
      <c r="R246" s="67"/>
      <c r="S246" s="67"/>
      <c r="T246" s="67"/>
      <c r="U246" s="67"/>
      <c r="V246" s="67"/>
      <c r="W246" s="67"/>
      <c r="X246" s="67"/>
    </row>
    <row r="247" spans="1:24" ht="16.5">
      <c r="A247" s="768">
        <v>2</v>
      </c>
      <c r="B247" s="879" t="s">
        <v>84</v>
      </c>
      <c r="C247" s="882">
        <v>91847</v>
      </c>
      <c r="D247" s="689">
        <v>83349</v>
      </c>
      <c r="E247" s="287">
        <f t="shared" si="13"/>
        <v>-8498</v>
      </c>
      <c r="F247" s="503">
        <f t="shared" si="14"/>
        <v>-0.09252343571374133</v>
      </c>
      <c r="G247" s="763"/>
      <c r="H247" s="67"/>
      <c r="I247" s="380"/>
      <c r="J247" s="67"/>
      <c r="K247" s="67"/>
      <c r="L247" s="67"/>
      <c r="M247" s="67"/>
      <c r="N247" s="67"/>
      <c r="O247" s="67"/>
      <c r="P247" s="1229"/>
      <c r="Q247" s="67"/>
      <c r="R247" s="67"/>
      <c r="S247" s="67"/>
      <c r="T247" s="67"/>
      <c r="U247" s="67"/>
      <c r="V247" s="67"/>
      <c r="W247" s="67"/>
      <c r="X247" s="67"/>
    </row>
    <row r="248" spans="1:24" ht="16.5">
      <c r="A248" s="768">
        <v>3</v>
      </c>
      <c r="B248" s="879" t="s">
        <v>85</v>
      </c>
      <c r="C248" s="882">
        <v>42243</v>
      </c>
      <c r="D248" s="689">
        <v>38335</v>
      </c>
      <c r="E248" s="287">
        <f t="shared" si="13"/>
        <v>-3908</v>
      </c>
      <c r="F248" s="503">
        <f t="shared" si="14"/>
        <v>-0.09251236891319271</v>
      </c>
      <c r="G248" s="763"/>
      <c r="H248" s="67"/>
      <c r="I248" s="380"/>
      <c r="J248" s="67"/>
      <c r="K248" s="67"/>
      <c r="L248" s="67"/>
      <c r="M248" s="67"/>
      <c r="N248" s="67"/>
      <c r="O248" s="67"/>
      <c r="P248" s="1229"/>
      <c r="Q248" s="67"/>
      <c r="R248" s="67"/>
      <c r="S248" s="67"/>
      <c r="T248" s="67"/>
      <c r="U248" s="67"/>
      <c r="V248" s="67"/>
      <c r="W248" s="67"/>
      <c r="X248" s="67"/>
    </row>
    <row r="249" spans="1:24" ht="16.5">
      <c r="A249" s="768">
        <v>4</v>
      </c>
      <c r="B249" s="879" t="s">
        <v>86</v>
      </c>
      <c r="C249" s="882">
        <v>79404</v>
      </c>
      <c r="D249" s="689">
        <v>72058</v>
      </c>
      <c r="E249" s="287">
        <f t="shared" si="13"/>
        <v>-7346</v>
      </c>
      <c r="F249" s="503">
        <f t="shared" si="14"/>
        <v>-0.09251423102110724</v>
      </c>
      <c r="G249" s="763"/>
      <c r="H249" s="67"/>
      <c r="I249" s="380"/>
      <c r="J249" s="67"/>
      <c r="K249" s="67"/>
      <c r="L249" s="67"/>
      <c r="M249" s="67"/>
      <c r="N249" s="67"/>
      <c r="O249" s="67"/>
      <c r="P249" s="1229"/>
      <c r="Q249" s="67"/>
      <c r="R249" s="67"/>
      <c r="S249" s="67"/>
      <c r="T249" s="67"/>
      <c r="U249" s="67"/>
      <c r="V249" s="67"/>
      <c r="W249" s="67"/>
      <c r="X249" s="67"/>
    </row>
    <row r="250" spans="1:24" ht="16.5">
      <c r="A250" s="768">
        <v>5</v>
      </c>
      <c r="B250" s="879" t="s">
        <v>174</v>
      </c>
      <c r="C250" s="882">
        <v>26795</v>
      </c>
      <c r="D250" s="689">
        <v>24316</v>
      </c>
      <c r="E250" s="287">
        <f t="shared" si="13"/>
        <v>-2479</v>
      </c>
      <c r="F250" s="503">
        <f t="shared" si="14"/>
        <v>-0.09251726068296325</v>
      </c>
      <c r="G250" s="763"/>
      <c r="H250" s="67"/>
      <c r="I250" s="380"/>
      <c r="J250" s="67"/>
      <c r="K250" s="67"/>
      <c r="L250" s="67"/>
      <c r="M250" s="67"/>
      <c r="N250" s="67"/>
      <c r="O250" s="67"/>
      <c r="P250" s="1229"/>
      <c r="Q250" s="67"/>
      <c r="R250" s="67"/>
      <c r="S250" s="67"/>
      <c r="T250" s="67"/>
      <c r="U250" s="67"/>
      <c r="V250" s="67"/>
      <c r="W250" s="67"/>
      <c r="X250" s="67"/>
    </row>
    <row r="251" spans="1:24" ht="16.5">
      <c r="A251" s="768">
        <v>6</v>
      </c>
      <c r="B251" s="879" t="s">
        <v>87</v>
      </c>
      <c r="C251" s="882">
        <v>39118</v>
      </c>
      <c r="D251" s="689">
        <v>35499</v>
      </c>
      <c r="E251" s="287">
        <f t="shared" si="13"/>
        <v>-3619</v>
      </c>
      <c r="F251" s="503">
        <f t="shared" si="14"/>
        <v>-0.09251495475228795</v>
      </c>
      <c r="G251" s="763"/>
      <c r="H251" s="67"/>
      <c r="I251" s="380"/>
      <c r="J251" s="67"/>
      <c r="K251" s="67"/>
      <c r="L251" s="67"/>
      <c r="M251" s="67"/>
      <c r="N251" s="67"/>
      <c r="O251" s="67"/>
      <c r="P251" s="1229"/>
      <c r="Q251" s="67"/>
      <c r="R251" s="67"/>
      <c r="S251" s="67"/>
      <c r="T251" s="67"/>
      <c r="U251" s="67"/>
      <c r="V251" s="67"/>
      <c r="W251" s="67"/>
      <c r="X251" s="67"/>
    </row>
    <row r="252" spans="1:24" ht="16.5">
      <c r="A252" s="768">
        <v>7</v>
      </c>
      <c r="B252" s="879" t="s">
        <v>88</v>
      </c>
      <c r="C252" s="882">
        <v>42094</v>
      </c>
      <c r="D252" s="689">
        <v>38199</v>
      </c>
      <c r="E252" s="287">
        <f t="shared" si="13"/>
        <v>-3895</v>
      </c>
      <c r="F252" s="503">
        <f t="shared" si="14"/>
        <v>-0.09253100204304651</v>
      </c>
      <c r="G252" s="763"/>
      <c r="H252" s="67"/>
      <c r="I252" s="380"/>
      <c r="J252" s="67"/>
      <c r="K252" s="67"/>
      <c r="L252" s="67"/>
      <c r="M252" s="67"/>
      <c r="N252" s="67"/>
      <c r="O252" s="67"/>
      <c r="P252" s="1229"/>
      <c r="Q252" s="67"/>
      <c r="R252" s="67"/>
      <c r="S252" s="67"/>
      <c r="T252" s="67"/>
      <c r="U252" s="67"/>
      <c r="V252" s="67"/>
      <c r="W252" s="67"/>
      <c r="X252" s="67"/>
    </row>
    <row r="253" spans="1:24" ht="16.5">
      <c r="A253" s="768">
        <v>8</v>
      </c>
      <c r="B253" s="879" t="s">
        <v>89</v>
      </c>
      <c r="C253" s="882">
        <v>99080</v>
      </c>
      <c r="D253" s="689">
        <v>89913</v>
      </c>
      <c r="E253" s="287">
        <f t="shared" si="13"/>
        <v>-9167</v>
      </c>
      <c r="F253" s="503">
        <f t="shared" si="14"/>
        <v>-0.09252119499394429</v>
      </c>
      <c r="G253" s="763"/>
      <c r="H253" s="67"/>
      <c r="I253" s="380"/>
      <c r="J253" s="67"/>
      <c r="K253" s="67"/>
      <c r="L253" s="67"/>
      <c r="M253" s="67"/>
      <c r="N253" s="67"/>
      <c r="O253" s="67"/>
      <c r="P253" s="1229"/>
      <c r="Q253" s="67"/>
      <c r="R253" s="67"/>
      <c r="S253" s="67"/>
      <c r="T253" s="67"/>
      <c r="U253" s="67"/>
      <c r="V253" s="67"/>
      <c r="W253" s="67"/>
      <c r="X253" s="67"/>
    </row>
    <row r="254" spans="1:24" ht="16.5">
      <c r="A254" s="768">
        <v>9</v>
      </c>
      <c r="B254" s="879" t="s">
        <v>90</v>
      </c>
      <c r="C254" s="882">
        <v>47962</v>
      </c>
      <c r="D254" s="689">
        <v>43525</v>
      </c>
      <c r="E254" s="287">
        <f t="shared" si="13"/>
        <v>-4437</v>
      </c>
      <c r="F254" s="503">
        <f t="shared" si="14"/>
        <v>-0.09251073766731996</v>
      </c>
      <c r="G254" s="763"/>
      <c r="H254" s="67"/>
      <c r="I254" s="380"/>
      <c r="J254" s="67"/>
      <c r="K254" s="67"/>
      <c r="L254" s="67"/>
      <c r="M254" s="67"/>
      <c r="N254" s="67"/>
      <c r="O254" s="67"/>
      <c r="P254" s="1229"/>
      <c r="Q254" s="67"/>
      <c r="R254" s="67"/>
      <c r="S254" s="67"/>
      <c r="T254" s="67"/>
      <c r="U254" s="67"/>
      <c r="V254" s="67"/>
      <c r="W254" s="67"/>
      <c r="X254" s="67"/>
    </row>
    <row r="255" spans="1:24" ht="16.5">
      <c r="A255" s="768">
        <v>10</v>
      </c>
      <c r="B255" s="879" t="s">
        <v>170</v>
      </c>
      <c r="C255" s="882">
        <v>8512</v>
      </c>
      <c r="D255" s="689">
        <v>7724</v>
      </c>
      <c r="E255" s="287">
        <f t="shared" si="13"/>
        <v>-788</v>
      </c>
      <c r="F255" s="503">
        <f t="shared" si="14"/>
        <v>-0.09257518796992481</v>
      </c>
      <c r="G255" s="763"/>
      <c r="H255" s="67"/>
      <c r="I255" s="380"/>
      <c r="J255" s="67"/>
      <c r="K255" s="67"/>
      <c r="L255" s="67"/>
      <c r="M255" s="67"/>
      <c r="N255" s="67"/>
      <c r="O255" s="67"/>
      <c r="P255" s="1229"/>
      <c r="Q255" s="67"/>
      <c r="R255" s="67"/>
      <c r="S255" s="67"/>
      <c r="T255" s="67"/>
      <c r="U255" s="67"/>
      <c r="V255" s="67"/>
      <c r="W255" s="67"/>
      <c r="X255" s="67"/>
    </row>
    <row r="256" spans="1:24" ht="16.5">
      <c r="A256" s="768">
        <v>11</v>
      </c>
      <c r="B256" s="879" t="s">
        <v>91</v>
      </c>
      <c r="C256" s="882">
        <v>55023</v>
      </c>
      <c r="D256" s="689">
        <v>49932</v>
      </c>
      <c r="E256" s="287">
        <f t="shared" si="13"/>
        <v>-5091</v>
      </c>
      <c r="F256" s="503">
        <f t="shared" si="14"/>
        <v>-0.09252494411427949</v>
      </c>
      <c r="G256" s="763"/>
      <c r="H256" s="67"/>
      <c r="I256" s="380"/>
      <c r="J256" s="67"/>
      <c r="K256" s="67"/>
      <c r="L256" s="67"/>
      <c r="M256" s="67"/>
      <c r="N256" s="67"/>
      <c r="O256" s="67"/>
      <c r="P256" s="1229"/>
      <c r="Q256" s="67"/>
      <c r="R256" s="67"/>
      <c r="S256" s="67"/>
      <c r="T256" s="67"/>
      <c r="U256" s="67"/>
      <c r="V256" s="67"/>
      <c r="W256" s="67"/>
      <c r="X256" s="67"/>
    </row>
    <row r="257" spans="1:24" ht="16.5">
      <c r="A257" s="768">
        <v>12</v>
      </c>
      <c r="B257" s="879" t="s">
        <v>168</v>
      </c>
      <c r="C257" s="882">
        <v>43387</v>
      </c>
      <c r="D257" s="689">
        <v>39373</v>
      </c>
      <c r="E257" s="287">
        <f t="shared" si="13"/>
        <v>-4014</v>
      </c>
      <c r="F257" s="503">
        <f t="shared" si="14"/>
        <v>-0.09251619148592896</v>
      </c>
      <c r="G257" s="763"/>
      <c r="H257" s="67"/>
      <c r="I257" s="380"/>
      <c r="J257" s="67"/>
      <c r="K257" s="67"/>
      <c r="L257" s="67"/>
      <c r="M257" s="67"/>
      <c r="N257" s="67"/>
      <c r="O257" s="67"/>
      <c r="P257" s="1229"/>
      <c r="Q257" s="67"/>
      <c r="R257" s="67"/>
      <c r="S257" s="67"/>
      <c r="T257" s="67"/>
      <c r="U257" s="67"/>
      <c r="V257" s="67"/>
      <c r="W257" s="67"/>
      <c r="X257" s="67"/>
    </row>
    <row r="258" spans="1:24" ht="16.5">
      <c r="A258" s="768">
        <v>13</v>
      </c>
      <c r="B258" s="879" t="s">
        <v>92</v>
      </c>
      <c r="C258" s="882">
        <v>34821</v>
      </c>
      <c r="D258" s="689">
        <v>31599</v>
      </c>
      <c r="E258" s="287">
        <f t="shared" si="13"/>
        <v>-3222</v>
      </c>
      <c r="F258" s="503">
        <f t="shared" si="14"/>
        <v>-0.09253036960454898</v>
      </c>
      <c r="G258" s="763"/>
      <c r="H258" s="67"/>
      <c r="I258" s="380"/>
      <c r="J258" s="67"/>
      <c r="K258" s="67"/>
      <c r="L258" s="67"/>
      <c r="M258" s="67"/>
      <c r="N258" s="67"/>
      <c r="O258" s="67"/>
      <c r="P258" s="1229"/>
      <c r="Q258" s="67"/>
      <c r="R258" s="67"/>
      <c r="S258" s="67"/>
      <c r="T258" s="67"/>
      <c r="U258" s="67"/>
      <c r="V258" s="67"/>
      <c r="W258" s="67"/>
      <c r="X258" s="67"/>
    </row>
    <row r="259" spans="1:24" ht="16.5">
      <c r="A259" s="768">
        <v>14</v>
      </c>
      <c r="B259" s="879" t="s">
        <v>93</v>
      </c>
      <c r="C259" s="882">
        <v>33227</v>
      </c>
      <c r="D259" s="689">
        <v>30153</v>
      </c>
      <c r="E259" s="287">
        <f t="shared" si="13"/>
        <v>-3074</v>
      </c>
      <c r="F259" s="503">
        <f t="shared" si="14"/>
        <v>-0.09251512324314563</v>
      </c>
      <c r="G259" s="763"/>
      <c r="H259" s="67"/>
      <c r="I259" s="380"/>
      <c r="J259" s="67"/>
      <c r="K259" s="67"/>
      <c r="L259" s="67"/>
      <c r="M259" s="67"/>
      <c r="N259" s="67"/>
      <c r="O259" s="67"/>
      <c r="P259" s="1229"/>
      <c r="Q259" s="67"/>
      <c r="R259" s="67"/>
      <c r="S259" s="67"/>
      <c r="T259" s="67"/>
      <c r="U259" s="67"/>
      <c r="V259" s="67"/>
      <c r="W259" s="67"/>
      <c r="X259" s="67"/>
    </row>
    <row r="260" spans="1:24" ht="16.5">
      <c r="A260" s="768">
        <v>15</v>
      </c>
      <c r="B260" s="879" t="s">
        <v>298</v>
      </c>
      <c r="C260" s="882">
        <v>29043</v>
      </c>
      <c r="D260" s="689">
        <v>26356</v>
      </c>
      <c r="E260" s="287">
        <f t="shared" si="13"/>
        <v>-2687</v>
      </c>
      <c r="F260" s="503">
        <f t="shared" si="14"/>
        <v>-0.09251799056571292</v>
      </c>
      <c r="G260" s="763"/>
      <c r="H260" s="67"/>
      <c r="I260" s="380"/>
      <c r="J260" s="67"/>
      <c r="K260" s="67"/>
      <c r="L260" s="67"/>
      <c r="M260" s="67"/>
      <c r="N260" s="67"/>
      <c r="O260" s="67"/>
      <c r="P260" s="1229"/>
      <c r="Q260" s="67"/>
      <c r="R260" s="67"/>
      <c r="S260" s="67"/>
      <c r="T260" s="67"/>
      <c r="U260" s="67"/>
      <c r="V260" s="67"/>
      <c r="W260" s="67"/>
      <c r="X260" s="67"/>
    </row>
    <row r="261" spans="1:24" ht="16.5">
      <c r="A261" s="768">
        <v>16</v>
      </c>
      <c r="B261" s="879" t="s">
        <v>299</v>
      </c>
      <c r="C261" s="882">
        <v>69672</v>
      </c>
      <c r="D261" s="689">
        <v>63226</v>
      </c>
      <c r="E261" s="287">
        <f t="shared" si="13"/>
        <v>-6446</v>
      </c>
      <c r="F261" s="503">
        <f t="shared" si="14"/>
        <v>-0.09251923297737973</v>
      </c>
      <c r="G261" s="763"/>
      <c r="H261" s="67"/>
      <c r="I261" s="380"/>
      <c r="J261" s="67"/>
      <c r="K261" s="67"/>
      <c r="L261" s="67"/>
      <c r="M261" s="67"/>
      <c r="N261" s="67"/>
      <c r="O261" s="67"/>
      <c r="P261" s="1229"/>
      <c r="Q261" s="67"/>
      <c r="R261" s="67"/>
      <c r="S261" s="67"/>
      <c r="T261" s="67"/>
      <c r="U261" s="67"/>
      <c r="V261" s="67"/>
      <c r="W261" s="67"/>
      <c r="X261" s="67"/>
    </row>
    <row r="262" spans="1:24" ht="16.5">
      <c r="A262" s="768">
        <v>17</v>
      </c>
      <c r="B262" s="879" t="s">
        <v>176</v>
      </c>
      <c r="C262" s="882">
        <v>29416</v>
      </c>
      <c r="D262" s="689">
        <v>26694</v>
      </c>
      <c r="E262" s="287">
        <f t="shared" si="13"/>
        <v>-2722</v>
      </c>
      <c r="F262" s="503">
        <f t="shared" si="14"/>
        <v>-0.09253467500679902</v>
      </c>
      <c r="G262" s="763"/>
      <c r="H262" s="67"/>
      <c r="I262" s="380"/>
      <c r="J262" s="67"/>
      <c r="K262" s="67"/>
      <c r="L262" s="67"/>
      <c r="M262" s="67"/>
      <c r="N262" s="67"/>
      <c r="O262" s="67"/>
      <c r="P262" s="1229"/>
      <c r="Q262" s="67"/>
      <c r="R262" s="67"/>
      <c r="S262" s="67"/>
      <c r="T262" s="67"/>
      <c r="U262" s="67"/>
      <c r="V262" s="67"/>
      <c r="W262" s="67"/>
      <c r="X262" s="67"/>
    </row>
    <row r="263" spans="1:24" ht="16.5">
      <c r="A263" s="768">
        <v>18</v>
      </c>
      <c r="B263" s="879" t="s">
        <v>94</v>
      </c>
      <c r="C263" s="882">
        <v>59466</v>
      </c>
      <c r="D263" s="689">
        <v>53964</v>
      </c>
      <c r="E263" s="287">
        <f t="shared" si="13"/>
        <v>-5502</v>
      </c>
      <c r="F263" s="503">
        <f t="shared" si="14"/>
        <v>-0.09252345878317021</v>
      </c>
      <c r="G263" s="763"/>
      <c r="H263" s="67"/>
      <c r="I263" s="380"/>
      <c r="J263" s="67"/>
      <c r="K263" s="67"/>
      <c r="L263" s="67"/>
      <c r="M263" s="67"/>
      <c r="N263" s="67"/>
      <c r="O263" s="67"/>
      <c r="P263" s="1229"/>
      <c r="Q263" s="67"/>
      <c r="R263" s="67"/>
      <c r="S263" s="67"/>
      <c r="T263" s="67"/>
      <c r="U263" s="67"/>
      <c r="V263" s="67"/>
      <c r="W263" s="67"/>
      <c r="X263" s="67"/>
    </row>
    <row r="264" spans="1:24" ht="16.5">
      <c r="A264" s="768">
        <v>19</v>
      </c>
      <c r="B264" s="879" t="s">
        <v>95</v>
      </c>
      <c r="C264" s="882">
        <v>47565</v>
      </c>
      <c r="D264" s="689">
        <v>43164</v>
      </c>
      <c r="E264" s="287">
        <f t="shared" si="13"/>
        <v>-4401</v>
      </c>
      <c r="F264" s="503">
        <f t="shared" si="14"/>
        <v>-0.09252601702932829</v>
      </c>
      <c r="G264" s="763"/>
      <c r="H264" s="67"/>
      <c r="I264" s="380"/>
      <c r="J264" s="67"/>
      <c r="K264" s="67"/>
      <c r="L264" s="67"/>
      <c r="M264" s="67"/>
      <c r="N264" s="67"/>
      <c r="O264" s="67"/>
      <c r="P264" s="1229"/>
      <c r="Q264" s="67"/>
      <c r="R264" s="67"/>
      <c r="S264" s="67"/>
      <c r="T264" s="67"/>
      <c r="U264" s="67"/>
      <c r="V264" s="67"/>
      <c r="W264" s="67"/>
      <c r="X264" s="67"/>
    </row>
    <row r="265" spans="1:24" ht="16.5">
      <c r="A265" s="768">
        <v>20</v>
      </c>
      <c r="B265" s="879" t="s">
        <v>96</v>
      </c>
      <c r="C265" s="882">
        <v>64004</v>
      </c>
      <c r="D265" s="689">
        <v>58082</v>
      </c>
      <c r="E265" s="287">
        <f t="shared" si="13"/>
        <v>-5922</v>
      </c>
      <c r="F265" s="503">
        <f t="shared" si="14"/>
        <v>-0.09252546715830261</v>
      </c>
      <c r="G265" s="763"/>
      <c r="H265" s="67"/>
      <c r="I265" s="380"/>
      <c r="J265" s="67"/>
      <c r="K265" s="67"/>
      <c r="L265" s="67"/>
      <c r="M265" s="67"/>
      <c r="N265" s="67"/>
      <c r="O265" s="67"/>
      <c r="P265" s="1229"/>
      <c r="Q265" s="67"/>
      <c r="R265" s="67"/>
      <c r="S265" s="67"/>
      <c r="T265" s="67"/>
      <c r="U265" s="67"/>
      <c r="V265" s="67"/>
      <c r="W265" s="67"/>
      <c r="X265" s="67"/>
    </row>
    <row r="266" spans="1:24" ht="16.5">
      <c r="A266" s="768">
        <v>21</v>
      </c>
      <c r="B266" s="879" t="s">
        <v>97</v>
      </c>
      <c r="C266" s="882">
        <v>51824</v>
      </c>
      <c r="D266" s="689">
        <v>47029</v>
      </c>
      <c r="E266" s="287">
        <f t="shared" si="13"/>
        <v>-4795</v>
      </c>
      <c r="F266" s="503">
        <f t="shared" si="14"/>
        <v>-0.09252469898116703</v>
      </c>
      <c r="G266" s="763"/>
      <c r="H266" s="67"/>
      <c r="I266" s="380"/>
      <c r="J266" s="67"/>
      <c r="K266" s="67"/>
      <c r="L266" s="67"/>
      <c r="M266" s="67"/>
      <c r="N266" s="67"/>
      <c r="O266" s="67"/>
      <c r="P266" s="1229"/>
      <c r="Q266" s="67"/>
      <c r="R266" s="67"/>
      <c r="S266" s="67"/>
      <c r="T266" s="67"/>
      <c r="U266" s="67"/>
      <c r="V266" s="67"/>
      <c r="W266" s="67"/>
      <c r="X266" s="67"/>
    </row>
    <row r="267" spans="1:24" ht="16.5">
      <c r="A267" s="768">
        <v>22</v>
      </c>
      <c r="B267" s="879" t="s">
        <v>98</v>
      </c>
      <c r="C267" s="882">
        <v>96118</v>
      </c>
      <c r="D267" s="689">
        <v>87225</v>
      </c>
      <c r="E267" s="287">
        <f t="shared" si="13"/>
        <v>-8893</v>
      </c>
      <c r="F267" s="503">
        <f t="shared" si="14"/>
        <v>-0.09252169208680996</v>
      </c>
      <c r="G267" s="763"/>
      <c r="H267" s="67"/>
      <c r="I267" s="380"/>
      <c r="J267" s="67"/>
      <c r="K267" s="67"/>
      <c r="L267" s="67"/>
      <c r="M267" s="67"/>
      <c r="N267" s="67"/>
      <c r="O267" s="67"/>
      <c r="P267" s="1229"/>
      <c r="Q267" s="67"/>
      <c r="R267" s="67"/>
      <c r="S267" s="67"/>
      <c r="T267" s="67"/>
      <c r="U267" s="67"/>
      <c r="V267" s="67"/>
      <c r="W267" s="67"/>
      <c r="X267" s="67"/>
    </row>
    <row r="268" spans="1:24" ht="16.5">
      <c r="A268" s="768">
        <v>23</v>
      </c>
      <c r="B268" s="879" t="s">
        <v>99</v>
      </c>
      <c r="C268" s="882">
        <v>33666</v>
      </c>
      <c r="D268" s="689">
        <v>30551</v>
      </c>
      <c r="E268" s="287">
        <f t="shared" si="13"/>
        <v>-3115</v>
      </c>
      <c r="F268" s="503">
        <f t="shared" si="14"/>
        <v>-0.09252658468484525</v>
      </c>
      <c r="G268" s="763"/>
      <c r="H268" s="67"/>
      <c r="I268" s="380"/>
      <c r="J268" s="67"/>
      <c r="K268" s="67"/>
      <c r="L268" s="67"/>
      <c r="M268" s="67"/>
      <c r="N268" s="67"/>
      <c r="O268" s="67"/>
      <c r="P268" s="1229"/>
      <c r="Q268" s="67"/>
      <c r="R268" s="67"/>
      <c r="S268" s="67"/>
      <c r="T268" s="67"/>
      <c r="U268" s="67"/>
      <c r="V268" s="67"/>
      <c r="W268" s="67"/>
      <c r="X268" s="67"/>
    </row>
    <row r="269" spans="1:24" ht="16.5">
      <c r="A269" s="768">
        <v>24</v>
      </c>
      <c r="B269" s="879" t="s">
        <v>169</v>
      </c>
      <c r="C269" s="882">
        <v>25729</v>
      </c>
      <c r="D269" s="689">
        <v>23349</v>
      </c>
      <c r="E269" s="287">
        <f t="shared" si="13"/>
        <v>-2380</v>
      </c>
      <c r="F269" s="503">
        <f t="shared" si="14"/>
        <v>-0.09250262349877571</v>
      </c>
      <c r="G269" s="763"/>
      <c r="H269" s="67"/>
      <c r="I269" s="380"/>
      <c r="J269" s="67"/>
      <c r="K269" s="67"/>
      <c r="L269" s="67"/>
      <c r="M269" s="67"/>
      <c r="N269" s="67"/>
      <c r="O269" s="67"/>
      <c r="P269" s="1229"/>
      <c r="Q269" s="67"/>
      <c r="R269" s="67"/>
      <c r="S269" s="67"/>
      <c r="T269" s="67"/>
      <c r="U269" s="67"/>
      <c r="V269" s="67"/>
      <c r="W269" s="67"/>
      <c r="X269" s="67"/>
    </row>
    <row r="270" spans="1:24" ht="16.5">
      <c r="A270" s="768">
        <v>25</v>
      </c>
      <c r="B270" s="879" t="s">
        <v>100</v>
      </c>
      <c r="C270" s="882">
        <v>47686</v>
      </c>
      <c r="D270" s="689">
        <v>43274</v>
      </c>
      <c r="E270" s="287">
        <f t="shared" si="13"/>
        <v>-4412</v>
      </c>
      <c r="F270" s="503">
        <f t="shared" si="14"/>
        <v>-0.09252191418865076</v>
      </c>
      <c r="G270" s="763"/>
      <c r="H270" s="67"/>
      <c r="I270" s="380"/>
      <c r="J270" s="67"/>
      <c r="K270" s="67"/>
      <c r="L270" s="67"/>
      <c r="M270" s="67"/>
      <c r="N270" s="67"/>
      <c r="O270" s="67"/>
      <c r="P270" s="1229"/>
      <c r="Q270" s="67"/>
      <c r="R270" s="67"/>
      <c r="S270" s="67"/>
      <c r="T270" s="67"/>
      <c r="U270" s="67"/>
      <c r="V270" s="67"/>
      <c r="W270" s="67"/>
      <c r="X270" s="67"/>
    </row>
    <row r="271" spans="1:24" ht="16.5">
      <c r="A271" s="768">
        <v>26</v>
      </c>
      <c r="B271" s="879" t="s">
        <v>101</v>
      </c>
      <c r="C271" s="882">
        <v>46569</v>
      </c>
      <c r="D271" s="689">
        <v>42260</v>
      </c>
      <c r="E271" s="750">
        <f t="shared" si="13"/>
        <v>-4309</v>
      </c>
      <c r="F271" s="751">
        <f t="shared" si="14"/>
        <v>-0.09252936502823766</v>
      </c>
      <c r="G271" s="763"/>
      <c r="H271" s="67"/>
      <c r="I271" s="380"/>
      <c r="J271" s="67"/>
      <c r="K271" s="67"/>
      <c r="L271" s="67"/>
      <c r="M271" s="67"/>
      <c r="N271" s="67"/>
      <c r="O271" s="67"/>
      <c r="P271" s="1229"/>
      <c r="Q271" s="67"/>
      <c r="R271" s="67"/>
      <c r="S271" s="67"/>
      <c r="T271" s="67"/>
      <c r="U271" s="67"/>
      <c r="V271" s="67"/>
      <c r="W271" s="67"/>
      <c r="X271" s="67"/>
    </row>
    <row r="272" spans="1:24" ht="16.5">
      <c r="A272" s="768">
        <v>27</v>
      </c>
      <c r="B272" s="879" t="s">
        <v>102</v>
      </c>
      <c r="C272" s="882">
        <v>35580</v>
      </c>
      <c r="D272" s="689">
        <v>32288</v>
      </c>
      <c r="E272" s="750">
        <f t="shared" si="13"/>
        <v>-3292</v>
      </c>
      <c r="F272" s="751">
        <f t="shared" si="14"/>
        <v>-0.0925238898257448</v>
      </c>
      <c r="G272" s="763"/>
      <c r="H272" s="67"/>
      <c r="I272" s="382"/>
      <c r="J272" s="67"/>
      <c r="K272" s="67"/>
      <c r="L272" s="67"/>
      <c r="M272" s="67"/>
      <c r="N272" s="67"/>
      <c r="O272" s="67"/>
      <c r="P272" s="1229"/>
      <c r="Q272" s="67"/>
      <c r="R272" s="67"/>
      <c r="S272" s="67"/>
      <c r="T272" s="67"/>
      <c r="U272" s="67"/>
      <c r="V272" s="67"/>
      <c r="W272" s="67"/>
      <c r="X272" s="67"/>
    </row>
    <row r="273" spans="1:24" ht="16.5">
      <c r="A273" s="766">
        <v>28</v>
      </c>
      <c r="B273" s="880" t="s">
        <v>308</v>
      </c>
      <c r="C273" s="882">
        <v>34956</v>
      </c>
      <c r="D273" s="689">
        <v>31722</v>
      </c>
      <c r="E273" s="750">
        <f t="shared" si="13"/>
        <v>-3234</v>
      </c>
      <c r="F273" s="751">
        <f t="shared" si="14"/>
        <v>-0.09251630621352558</v>
      </c>
      <c r="G273" s="763"/>
      <c r="H273" s="67"/>
      <c r="I273" s="382"/>
      <c r="J273" s="67"/>
      <c r="K273" s="67"/>
      <c r="L273" s="67"/>
      <c r="M273" s="67"/>
      <c r="N273" s="67"/>
      <c r="O273" s="67"/>
      <c r="P273" s="1229"/>
      <c r="Q273" s="67"/>
      <c r="R273" s="67"/>
      <c r="S273" s="67"/>
      <c r="T273" s="67"/>
      <c r="U273" s="67"/>
      <c r="V273" s="67"/>
      <c r="W273" s="67"/>
      <c r="X273" s="67"/>
    </row>
    <row r="274" spans="1:24" ht="16.5">
      <c r="A274" s="766">
        <v>29</v>
      </c>
      <c r="B274" s="880" t="s">
        <v>309</v>
      </c>
      <c r="C274" s="882">
        <v>18753</v>
      </c>
      <c r="D274" s="689">
        <v>17018</v>
      </c>
      <c r="E274" s="750">
        <f t="shared" si="13"/>
        <v>-1735</v>
      </c>
      <c r="F274" s="751">
        <f t="shared" si="14"/>
        <v>-0.09251853036847438</v>
      </c>
      <c r="G274" s="763"/>
      <c r="H274" s="67"/>
      <c r="I274" s="382"/>
      <c r="J274" s="67"/>
      <c r="K274" s="67"/>
      <c r="L274" s="67"/>
      <c r="M274" s="67"/>
      <c r="N274" s="67"/>
      <c r="O274" s="67"/>
      <c r="P274" s="1229"/>
      <c r="Q274" s="67"/>
      <c r="R274" s="67"/>
      <c r="S274" s="67"/>
      <c r="T274" s="67"/>
      <c r="U274" s="67"/>
      <c r="V274" s="67"/>
      <c r="W274" s="67"/>
      <c r="X274" s="67"/>
    </row>
    <row r="275" spans="1:24" ht="16.5">
      <c r="A275" s="766">
        <v>30</v>
      </c>
      <c r="B275" s="880" t="s">
        <v>310</v>
      </c>
      <c r="C275" s="882">
        <v>42631</v>
      </c>
      <c r="D275" s="689">
        <v>38687</v>
      </c>
      <c r="E275" s="750">
        <f t="shared" si="13"/>
        <v>-3944</v>
      </c>
      <c r="F275" s="751">
        <f t="shared" si="14"/>
        <v>-0.09251483662123806</v>
      </c>
      <c r="G275" s="763"/>
      <c r="H275" s="67"/>
      <c r="I275" s="382"/>
      <c r="J275" s="67"/>
      <c r="K275" s="67"/>
      <c r="L275" s="67"/>
      <c r="M275" s="67"/>
      <c r="N275" s="67"/>
      <c r="O275" s="67"/>
      <c r="P275" s="1229"/>
      <c r="Q275" s="67"/>
      <c r="R275" s="67"/>
      <c r="S275" s="67"/>
      <c r="T275" s="67"/>
      <c r="U275" s="67"/>
      <c r="V275" s="67"/>
      <c r="W275" s="67"/>
      <c r="X275" s="67"/>
    </row>
    <row r="276" spans="1:24" ht="16.5">
      <c r="A276" s="766">
        <v>31</v>
      </c>
      <c r="B276" s="880" t="s">
        <v>311</v>
      </c>
      <c r="C276" s="882">
        <v>9987</v>
      </c>
      <c r="D276" s="689">
        <v>9065</v>
      </c>
      <c r="E276" s="750">
        <f t="shared" si="13"/>
        <v>-922</v>
      </c>
      <c r="F276" s="751">
        <f t="shared" si="14"/>
        <v>-0.09232001602082708</v>
      </c>
      <c r="G276" s="763"/>
      <c r="H276" s="67"/>
      <c r="I276" s="382"/>
      <c r="J276" s="67"/>
      <c r="K276" s="67"/>
      <c r="L276" s="67"/>
      <c r="M276" s="67"/>
      <c r="N276" s="67"/>
      <c r="O276" s="67"/>
      <c r="P276" s="1229"/>
      <c r="Q276" s="67"/>
      <c r="R276" s="67"/>
      <c r="S276" s="67"/>
      <c r="T276" s="67"/>
      <c r="U276" s="67"/>
      <c r="V276" s="67"/>
      <c r="W276" s="67"/>
      <c r="X276" s="67"/>
    </row>
    <row r="277" spans="1:24" ht="16.5">
      <c r="A277" s="766">
        <v>32</v>
      </c>
      <c r="B277" s="880" t="s">
        <v>312</v>
      </c>
      <c r="C277" s="882">
        <v>22651</v>
      </c>
      <c r="D277" s="689">
        <v>20555</v>
      </c>
      <c r="E277" s="750">
        <f t="shared" si="13"/>
        <v>-2096</v>
      </c>
      <c r="F277" s="751">
        <f t="shared" si="14"/>
        <v>-0.09253454593616176</v>
      </c>
      <c r="G277" s="763"/>
      <c r="H277" s="67"/>
      <c r="I277" s="382"/>
      <c r="J277" s="67"/>
      <c r="K277" s="67"/>
      <c r="L277" s="67"/>
      <c r="M277" s="67"/>
      <c r="N277" s="67"/>
      <c r="O277" s="67"/>
      <c r="P277" s="1229"/>
      <c r="Q277" s="67"/>
      <c r="R277" s="67"/>
      <c r="S277" s="67"/>
      <c r="T277" s="67"/>
      <c r="U277" s="67"/>
      <c r="V277" s="67"/>
      <c r="W277" s="67"/>
      <c r="X277" s="67"/>
    </row>
    <row r="278" spans="1:24" ht="16.5">
      <c r="A278" s="766">
        <v>33</v>
      </c>
      <c r="B278" s="880" t="s">
        <v>313</v>
      </c>
      <c r="C278" s="882">
        <v>14959</v>
      </c>
      <c r="D278" s="689">
        <v>13575</v>
      </c>
      <c r="E278" s="750">
        <f t="shared" si="13"/>
        <v>-1384</v>
      </c>
      <c r="F278" s="751">
        <f t="shared" si="14"/>
        <v>-0.09251955344608596</v>
      </c>
      <c r="G278" s="763"/>
      <c r="H278" s="68"/>
      <c r="I278" s="381"/>
      <c r="J278" s="68"/>
      <c r="K278" s="68"/>
      <c r="L278" s="68"/>
      <c r="M278" s="68"/>
      <c r="N278" s="68"/>
      <c r="O278" s="68"/>
      <c r="P278" s="1233"/>
      <c r="Q278" s="68"/>
      <c r="R278" s="68"/>
      <c r="S278" s="68"/>
      <c r="T278" s="68"/>
      <c r="U278" s="68"/>
      <c r="V278" s="68"/>
      <c r="W278" s="68"/>
      <c r="X278" s="68"/>
    </row>
    <row r="279" spans="1:24" ht="16.5">
      <c r="A279" s="883"/>
      <c r="B279" s="884" t="s">
        <v>10</v>
      </c>
      <c r="C279" s="881">
        <f>SUM(C246:C278)</f>
        <v>1468335</v>
      </c>
      <c r="D279" s="769">
        <f>SUM(D246:D278)</f>
        <v>1332485</v>
      </c>
      <c r="E279" s="752">
        <f t="shared" si="13"/>
        <v>-135850</v>
      </c>
      <c r="F279" s="753">
        <f t="shared" si="14"/>
        <v>-0.09251975877439413</v>
      </c>
      <c r="G279" s="763"/>
      <c r="H279" s="68"/>
      <c r="I279" s="381"/>
      <c r="J279" s="68"/>
      <c r="K279" s="68"/>
      <c r="L279" s="68"/>
      <c r="M279" s="68"/>
      <c r="N279" s="68"/>
      <c r="O279" s="68"/>
      <c r="P279" s="1233"/>
      <c r="Q279" s="68"/>
      <c r="R279" s="68"/>
      <c r="S279" s="68"/>
      <c r="T279" s="68"/>
      <c r="U279" s="68"/>
      <c r="V279" s="68"/>
      <c r="W279" s="68"/>
      <c r="X279" s="68"/>
    </row>
    <row r="280" spans="1:24" ht="12.75" customHeight="1">
      <c r="A280" s="225"/>
      <c r="B280" s="19"/>
      <c r="C280" s="19"/>
      <c r="D280" s="15"/>
      <c r="E280" s="159"/>
      <c r="F280" s="20"/>
      <c r="G280" s="719"/>
      <c r="H280" s="66"/>
      <c r="I280" s="378"/>
      <c r="J280" s="66"/>
      <c r="K280" s="66"/>
      <c r="L280" s="66"/>
      <c r="M280" s="66"/>
      <c r="N280" s="66"/>
      <c r="O280" s="66"/>
      <c r="P280" s="1229"/>
      <c r="Q280" s="66"/>
      <c r="R280" s="66"/>
      <c r="S280" s="66"/>
      <c r="T280" s="66"/>
      <c r="U280" s="66"/>
      <c r="V280" s="66"/>
      <c r="W280" s="66"/>
      <c r="X280" s="66"/>
    </row>
    <row r="281" spans="1:24" ht="12.75" customHeight="1">
      <c r="A281" s="225"/>
      <c r="B281" s="19"/>
      <c r="C281" s="19"/>
      <c r="D281" s="15"/>
      <c r="E281" s="159"/>
      <c r="F281" s="20"/>
      <c r="G281" s="719"/>
      <c r="H281" s="66"/>
      <c r="I281" s="378"/>
      <c r="J281" s="66"/>
      <c r="K281" s="66"/>
      <c r="L281" s="66"/>
      <c r="M281" s="66"/>
      <c r="N281" s="66"/>
      <c r="O281" s="66"/>
      <c r="P281" s="1229"/>
      <c r="Q281" s="66"/>
      <c r="R281" s="66"/>
      <c r="S281" s="66"/>
      <c r="T281" s="66"/>
      <c r="U281" s="66"/>
      <c r="V281" s="66"/>
      <c r="W281" s="66"/>
      <c r="X281" s="66"/>
    </row>
    <row r="282" spans="1:24" s="21" customFormat="1" ht="12.75" customHeight="1">
      <c r="A282" s="192"/>
      <c r="B282" s="306"/>
      <c r="C282" s="306"/>
      <c r="D282" s="94"/>
      <c r="E282" s="307"/>
      <c r="F282" s="308"/>
      <c r="G282" s="719"/>
      <c r="H282" s="309"/>
      <c r="I282" s="383"/>
      <c r="J282" s="309"/>
      <c r="K282" s="309"/>
      <c r="L282" s="309"/>
      <c r="M282" s="309"/>
      <c r="N282" s="309"/>
      <c r="O282" s="309"/>
      <c r="P282" s="1234"/>
      <c r="Q282" s="309"/>
      <c r="R282" s="309"/>
      <c r="S282" s="309"/>
      <c r="T282" s="309"/>
      <c r="U282" s="309"/>
      <c r="V282" s="309"/>
      <c r="W282" s="309"/>
      <c r="X282" s="309"/>
    </row>
    <row r="283" spans="1:24" s="249" customFormat="1" ht="15">
      <c r="A283" s="245" t="s">
        <v>336</v>
      </c>
      <c r="B283" s="246"/>
      <c r="C283" s="246"/>
      <c r="D283" s="246"/>
      <c r="E283" s="247"/>
      <c r="F283" s="246"/>
      <c r="G283" s="722"/>
      <c r="H283" s="248"/>
      <c r="I283" s="384"/>
      <c r="J283" s="248"/>
      <c r="K283" s="248"/>
      <c r="L283" s="248"/>
      <c r="M283" s="248"/>
      <c r="N283" s="248"/>
      <c r="O283" s="248"/>
      <c r="P283" s="1235"/>
      <c r="Q283" s="248"/>
      <c r="R283" s="248"/>
      <c r="S283" s="248"/>
      <c r="T283" s="248"/>
      <c r="U283" s="248"/>
      <c r="V283" s="248"/>
      <c r="W283" s="248"/>
      <c r="X283" s="248"/>
    </row>
    <row r="284" spans="1:15" ht="15.75" thickBot="1">
      <c r="A284" s="181" t="s">
        <v>373</v>
      </c>
      <c r="B284" s="21"/>
      <c r="C284" s="21"/>
      <c r="D284" s="172"/>
      <c r="E284" s="202"/>
      <c r="F284" s="21"/>
      <c r="H284" s="41"/>
      <c r="I284" s="177"/>
      <c r="J284" s="41"/>
      <c r="K284" s="41"/>
      <c r="L284" s="41"/>
      <c r="M284" s="41"/>
      <c r="N284" s="41"/>
      <c r="O284" s="41"/>
    </row>
    <row r="285" spans="1:33" ht="63.75" customHeight="1">
      <c r="A285" s="84" t="s">
        <v>36</v>
      </c>
      <c r="B285" s="85" t="s">
        <v>15</v>
      </c>
      <c r="C285" s="85" t="s">
        <v>374</v>
      </c>
      <c r="D285" s="85" t="s">
        <v>337</v>
      </c>
      <c r="E285" s="204" t="s">
        <v>114</v>
      </c>
      <c r="F285" s="22"/>
      <c r="H285" s="563"/>
      <c r="I285" s="564"/>
      <c r="J285" s="347"/>
      <c r="K285" s="565"/>
      <c r="L285" s="77"/>
      <c r="M285" s="77"/>
      <c r="N285" s="77"/>
      <c r="O285" s="77"/>
      <c r="X285" s="562" t="s">
        <v>63</v>
      </c>
      <c r="Y285" s="54" t="s">
        <v>217</v>
      </c>
      <c r="Z285" s="54" t="s">
        <v>218</v>
      </c>
      <c r="AA285" s="23" t="s">
        <v>17</v>
      </c>
      <c r="AB285" s="23"/>
      <c r="AC285" s="54" t="s">
        <v>215</v>
      </c>
      <c r="AD285" s="54" t="s">
        <v>216</v>
      </c>
      <c r="AE285" s="54"/>
      <c r="AF285" s="54"/>
      <c r="AG285" s="23" t="s">
        <v>17</v>
      </c>
    </row>
    <row r="286" spans="1:33" ht="16.5">
      <c r="A286" s="87">
        <v>1</v>
      </c>
      <c r="B286" s="887" t="s">
        <v>167</v>
      </c>
      <c r="C286" s="889">
        <v>15625050</v>
      </c>
      <c r="D286" s="890">
        <v>14984340</v>
      </c>
      <c r="E286" s="105">
        <f>D286/C286</f>
        <v>0.9589946912169881</v>
      </c>
      <c r="H286" s="541"/>
      <c r="I286" s="542"/>
      <c r="J286" s="566"/>
      <c r="K286" s="627"/>
      <c r="L286" s="41"/>
      <c r="M286" s="439"/>
      <c r="N286" s="439"/>
      <c r="O286" s="51"/>
      <c r="X286" s="363" t="s">
        <v>167</v>
      </c>
      <c r="Y286" s="18">
        <v>12220992</v>
      </c>
      <c r="Z286" s="18">
        <v>0</v>
      </c>
      <c r="AA286" s="18">
        <f>SUM(Y286:Z286)</f>
        <v>12220992</v>
      </c>
      <c r="AB286" s="367" t="s">
        <v>167</v>
      </c>
      <c r="AC286" s="18">
        <v>81889</v>
      </c>
      <c r="AD286" s="18">
        <v>0</v>
      </c>
      <c r="AE286" s="18"/>
      <c r="AF286" s="18"/>
      <c r="AG286" s="18">
        <f>SUM(AC286:AD286)</f>
        <v>81889</v>
      </c>
    </row>
    <row r="287" spans="1:33" ht="16.5">
      <c r="A287" s="87">
        <v>2</v>
      </c>
      <c r="B287" s="887" t="s">
        <v>84</v>
      </c>
      <c r="C287" s="889">
        <v>35315490</v>
      </c>
      <c r="D287" s="890">
        <v>32497290</v>
      </c>
      <c r="E287" s="105">
        <f aca="true" t="shared" si="15" ref="E287:E319">D287/C287</f>
        <v>0.9201993232997758</v>
      </c>
      <c r="H287" s="541"/>
      <c r="I287" s="542"/>
      <c r="J287" s="566"/>
      <c r="K287" s="627"/>
      <c r="L287" s="41"/>
      <c r="M287" s="439"/>
      <c r="N287" s="439"/>
      <c r="O287" s="51"/>
      <c r="X287" s="363" t="s">
        <v>84</v>
      </c>
      <c r="Y287" s="18">
        <v>26456178</v>
      </c>
      <c r="Z287" s="18">
        <v>0</v>
      </c>
      <c r="AA287" s="18">
        <f aca="true" t="shared" si="16" ref="AA287:AA312">SUM(Y287:Z287)</f>
        <v>26456178</v>
      </c>
      <c r="AB287" s="367" t="s">
        <v>84</v>
      </c>
      <c r="AC287" s="18">
        <v>177674</v>
      </c>
      <c r="AD287" s="18">
        <v>0</v>
      </c>
      <c r="AE287" s="18"/>
      <c r="AF287" s="18"/>
      <c r="AG287" s="18">
        <f aca="true" t="shared" si="17" ref="AG287:AG312">SUM(AC287:AD287)</f>
        <v>177674</v>
      </c>
    </row>
    <row r="288" spans="1:33" ht="16.5">
      <c r="A288" s="87">
        <v>3</v>
      </c>
      <c r="B288" s="887" t="s">
        <v>85</v>
      </c>
      <c r="C288" s="889">
        <v>15906030</v>
      </c>
      <c r="D288" s="890">
        <v>15539370</v>
      </c>
      <c r="E288" s="105">
        <f t="shared" si="15"/>
        <v>0.9769483648654002</v>
      </c>
      <c r="H288" s="541"/>
      <c r="I288" s="542"/>
      <c r="J288" s="566"/>
      <c r="K288" s="627"/>
      <c r="L288" s="41"/>
      <c r="M288" s="439"/>
      <c r="N288" s="439"/>
      <c r="O288" s="51"/>
      <c r="X288" s="363" t="s">
        <v>85</v>
      </c>
      <c r="Y288" s="18">
        <v>11328261</v>
      </c>
      <c r="Z288" s="18">
        <v>0</v>
      </c>
      <c r="AA288" s="18">
        <f t="shared" si="16"/>
        <v>11328261</v>
      </c>
      <c r="AB288" s="367" t="s">
        <v>85</v>
      </c>
      <c r="AC288" s="18">
        <v>75927</v>
      </c>
      <c r="AD288" s="18">
        <v>0</v>
      </c>
      <c r="AE288" s="18"/>
      <c r="AF288" s="18"/>
      <c r="AG288" s="18">
        <f t="shared" si="17"/>
        <v>75927</v>
      </c>
    </row>
    <row r="289" spans="1:33" ht="16.5">
      <c r="A289" s="87">
        <v>4</v>
      </c>
      <c r="B289" s="887" t="s">
        <v>86</v>
      </c>
      <c r="C289" s="889">
        <v>33440820</v>
      </c>
      <c r="D289" s="890">
        <v>31829070</v>
      </c>
      <c r="E289" s="105">
        <f t="shared" si="15"/>
        <v>0.9518029163160473</v>
      </c>
      <c r="H289" s="541"/>
      <c r="I289" s="542"/>
      <c r="J289" s="566"/>
      <c r="K289" s="627"/>
      <c r="L289" s="41"/>
      <c r="M289" s="439"/>
      <c r="N289" s="439"/>
      <c r="O289" s="51"/>
      <c r="X289" s="363" t="s">
        <v>86</v>
      </c>
      <c r="Y289" s="18">
        <v>24797136</v>
      </c>
      <c r="Z289" s="18">
        <v>0</v>
      </c>
      <c r="AA289" s="18">
        <f t="shared" si="16"/>
        <v>24797136</v>
      </c>
      <c r="AB289" s="367" t="s">
        <v>86</v>
      </c>
      <c r="AC289" s="18">
        <v>166158</v>
      </c>
      <c r="AD289" s="18">
        <v>0</v>
      </c>
      <c r="AE289" s="18"/>
      <c r="AF289" s="18"/>
      <c r="AG289" s="18">
        <f t="shared" si="17"/>
        <v>166158</v>
      </c>
    </row>
    <row r="290" spans="1:33" ht="16.5">
      <c r="A290" s="87">
        <v>5</v>
      </c>
      <c r="B290" s="887" t="s">
        <v>174</v>
      </c>
      <c r="C290" s="889">
        <v>10847760</v>
      </c>
      <c r="D290" s="890">
        <v>10501680</v>
      </c>
      <c r="E290" s="105">
        <f t="shared" si="15"/>
        <v>0.9680966393061793</v>
      </c>
      <c r="H290" s="541"/>
      <c r="I290" s="542"/>
      <c r="J290" s="566"/>
      <c r="K290" s="627"/>
      <c r="L290" s="41"/>
      <c r="M290" s="439"/>
      <c r="N290" s="439"/>
      <c r="O290" s="51"/>
      <c r="X290" s="363" t="s">
        <v>174</v>
      </c>
      <c r="Y290" s="18">
        <v>7579761</v>
      </c>
      <c r="Z290" s="18">
        <v>0</v>
      </c>
      <c r="AA290" s="18">
        <f t="shared" si="16"/>
        <v>7579761</v>
      </c>
      <c r="AB290" s="367" t="s">
        <v>174</v>
      </c>
      <c r="AC290" s="18">
        <v>50790</v>
      </c>
      <c r="AD290" s="18">
        <v>0</v>
      </c>
      <c r="AE290" s="18"/>
      <c r="AF290" s="18"/>
      <c r="AG290" s="18">
        <f t="shared" si="17"/>
        <v>50790</v>
      </c>
    </row>
    <row r="291" spans="1:33" ht="16.5">
      <c r="A291" s="87">
        <v>6</v>
      </c>
      <c r="B291" s="887" t="s">
        <v>87</v>
      </c>
      <c r="C291" s="889">
        <v>21158970</v>
      </c>
      <c r="D291" s="890">
        <v>19567380</v>
      </c>
      <c r="E291" s="105">
        <f t="shared" si="15"/>
        <v>0.9247794197921733</v>
      </c>
      <c r="H291" s="541"/>
      <c r="I291" s="542"/>
      <c r="J291" s="566"/>
      <c r="K291" s="627"/>
      <c r="L291" s="41"/>
      <c r="M291" s="439"/>
      <c r="N291" s="439"/>
      <c r="O291" s="51"/>
      <c r="X291" s="363" t="s">
        <v>87</v>
      </c>
      <c r="Y291" s="18">
        <v>15767955</v>
      </c>
      <c r="Z291" s="18">
        <v>0</v>
      </c>
      <c r="AA291" s="18">
        <f t="shared" si="16"/>
        <v>15767955</v>
      </c>
      <c r="AB291" s="367" t="s">
        <v>87</v>
      </c>
      <c r="AC291" s="18">
        <v>105656</v>
      </c>
      <c r="AD291" s="18">
        <v>0</v>
      </c>
      <c r="AE291" s="18"/>
      <c r="AF291" s="18"/>
      <c r="AG291" s="18">
        <f t="shared" si="17"/>
        <v>105656</v>
      </c>
    </row>
    <row r="292" spans="1:33" ht="16.5">
      <c r="A292" s="87">
        <v>7</v>
      </c>
      <c r="B292" s="887" t="s">
        <v>88</v>
      </c>
      <c r="C292" s="889">
        <v>13726860</v>
      </c>
      <c r="D292" s="890">
        <v>13224540</v>
      </c>
      <c r="E292" s="105">
        <f t="shared" si="15"/>
        <v>0.9634060520760028</v>
      </c>
      <c r="H292" s="541"/>
      <c r="I292" s="542"/>
      <c r="J292" s="566"/>
      <c r="K292" s="627"/>
      <c r="L292" s="41"/>
      <c r="M292" s="439"/>
      <c r="N292" s="439"/>
      <c r="O292" s="51"/>
      <c r="X292" s="363" t="s">
        <v>88</v>
      </c>
      <c r="Y292" s="18">
        <v>10027458</v>
      </c>
      <c r="Z292" s="18">
        <v>0</v>
      </c>
      <c r="AA292" s="18">
        <f t="shared" si="16"/>
        <v>10027458</v>
      </c>
      <c r="AB292" s="367" t="s">
        <v>88</v>
      </c>
      <c r="AC292" s="18">
        <v>67191</v>
      </c>
      <c r="AD292" s="18">
        <v>0</v>
      </c>
      <c r="AE292" s="18"/>
      <c r="AF292" s="18"/>
      <c r="AG292" s="18">
        <f t="shared" si="17"/>
        <v>67191</v>
      </c>
    </row>
    <row r="293" spans="1:33" ht="16.5">
      <c r="A293" s="87">
        <v>8</v>
      </c>
      <c r="B293" s="887" t="s">
        <v>89</v>
      </c>
      <c r="C293" s="889">
        <v>43431990</v>
      </c>
      <c r="D293" s="890">
        <v>39116700</v>
      </c>
      <c r="E293" s="105">
        <f t="shared" si="15"/>
        <v>0.9006425908644757</v>
      </c>
      <c r="H293" s="541"/>
      <c r="I293" s="542"/>
      <c r="J293" s="566"/>
      <c r="K293" s="627"/>
      <c r="L293" s="41"/>
      <c r="M293" s="439"/>
      <c r="N293" s="439"/>
      <c r="O293" s="51"/>
      <c r="X293" s="363" t="s">
        <v>89</v>
      </c>
      <c r="Y293" s="18">
        <v>39761384</v>
      </c>
      <c r="Z293" s="18">
        <v>0</v>
      </c>
      <c r="AA293" s="18">
        <f t="shared" si="16"/>
        <v>39761384</v>
      </c>
      <c r="AB293" s="367" t="s">
        <v>89</v>
      </c>
      <c r="AC293" s="18">
        <v>267454</v>
      </c>
      <c r="AD293" s="18">
        <v>0</v>
      </c>
      <c r="AE293" s="18"/>
      <c r="AF293" s="18"/>
      <c r="AG293" s="18">
        <f t="shared" si="17"/>
        <v>267454</v>
      </c>
    </row>
    <row r="294" spans="1:33" ht="16.5">
      <c r="A294" s="87">
        <v>9</v>
      </c>
      <c r="B294" s="887" t="s">
        <v>90</v>
      </c>
      <c r="C294" s="889">
        <v>20218380</v>
      </c>
      <c r="D294" s="890">
        <v>19607280</v>
      </c>
      <c r="E294" s="105">
        <f t="shared" si="15"/>
        <v>0.9697750264858015</v>
      </c>
      <c r="H294" s="541"/>
      <c r="I294" s="542"/>
      <c r="J294" s="566"/>
      <c r="K294" s="627"/>
      <c r="L294" s="41"/>
      <c r="M294" s="439"/>
      <c r="N294" s="439"/>
      <c r="O294" s="51"/>
      <c r="X294" s="363" t="s">
        <v>90</v>
      </c>
      <c r="Y294" s="18">
        <v>14941521</v>
      </c>
      <c r="Z294" s="18">
        <v>0</v>
      </c>
      <c r="AA294" s="18">
        <f t="shared" si="16"/>
        <v>14941521</v>
      </c>
      <c r="AB294" s="367" t="s">
        <v>90</v>
      </c>
      <c r="AC294" s="18">
        <v>100158</v>
      </c>
      <c r="AD294" s="18">
        <v>0</v>
      </c>
      <c r="AE294" s="18"/>
      <c r="AF294" s="18"/>
      <c r="AG294" s="18">
        <f t="shared" si="17"/>
        <v>100158</v>
      </c>
    </row>
    <row r="295" spans="1:33" ht="16.5">
      <c r="A295" s="87">
        <v>10</v>
      </c>
      <c r="B295" s="887" t="s">
        <v>170</v>
      </c>
      <c r="C295" s="889">
        <v>3503220</v>
      </c>
      <c r="D295" s="890">
        <v>3017070</v>
      </c>
      <c r="E295" s="105">
        <f t="shared" si="15"/>
        <v>0.8612276705431003</v>
      </c>
      <c r="H295" s="541"/>
      <c r="I295" s="542"/>
      <c r="J295" s="566"/>
      <c r="K295" s="627"/>
      <c r="L295" s="41"/>
      <c r="M295" s="439"/>
      <c r="N295" s="439"/>
      <c r="O295" s="51"/>
      <c r="X295" s="363" t="s">
        <v>170</v>
      </c>
      <c r="Y295" s="18">
        <v>2799027</v>
      </c>
      <c r="Z295" s="18">
        <v>0</v>
      </c>
      <c r="AA295" s="18">
        <f t="shared" si="16"/>
        <v>2799027</v>
      </c>
      <c r="AB295" s="367" t="s">
        <v>170</v>
      </c>
      <c r="AC295" s="18">
        <v>18755</v>
      </c>
      <c r="AD295" s="18">
        <v>0</v>
      </c>
      <c r="AE295" s="18"/>
      <c r="AF295" s="18"/>
      <c r="AG295" s="18">
        <f t="shared" si="17"/>
        <v>18755</v>
      </c>
    </row>
    <row r="296" spans="1:33" ht="16.5">
      <c r="A296" s="87">
        <v>11</v>
      </c>
      <c r="B296" s="887" t="s">
        <v>91</v>
      </c>
      <c r="C296" s="889">
        <v>25327680</v>
      </c>
      <c r="D296" s="890">
        <v>22926330</v>
      </c>
      <c r="E296" s="105">
        <f t="shared" si="15"/>
        <v>0.905188710533298</v>
      </c>
      <c r="H296" s="541"/>
      <c r="I296" s="542"/>
      <c r="J296" s="566"/>
      <c r="K296" s="627"/>
      <c r="L296" s="41"/>
      <c r="M296" s="439"/>
      <c r="N296" s="439"/>
      <c r="O296" s="51"/>
      <c r="X296" s="363" t="s">
        <v>91</v>
      </c>
      <c r="Y296" s="18">
        <v>17464188</v>
      </c>
      <c r="Z296" s="18">
        <v>0</v>
      </c>
      <c r="AA296" s="18">
        <f t="shared" si="16"/>
        <v>17464188</v>
      </c>
      <c r="AB296" s="367" t="s">
        <v>91</v>
      </c>
      <c r="AC296" s="18">
        <v>117022</v>
      </c>
      <c r="AD296" s="18">
        <v>0</v>
      </c>
      <c r="AE296" s="18"/>
      <c r="AF296" s="18"/>
      <c r="AG296" s="18">
        <f t="shared" si="17"/>
        <v>117022</v>
      </c>
    </row>
    <row r="297" spans="1:33" ht="16.5">
      <c r="A297" s="87">
        <v>12</v>
      </c>
      <c r="B297" s="887" t="s">
        <v>168</v>
      </c>
      <c r="C297" s="889">
        <v>16086840</v>
      </c>
      <c r="D297" s="890">
        <v>15284010</v>
      </c>
      <c r="E297" s="105">
        <f t="shared" si="15"/>
        <v>0.9500939898699807</v>
      </c>
      <c r="H297" s="541"/>
      <c r="I297" s="542"/>
      <c r="J297" s="566"/>
      <c r="K297" s="627"/>
      <c r="L297" s="41"/>
      <c r="M297" s="439"/>
      <c r="N297" s="439"/>
      <c r="O297" s="51"/>
      <c r="X297" s="363" t="s">
        <v>168</v>
      </c>
      <c r="Y297" s="18">
        <v>12459720</v>
      </c>
      <c r="Z297" s="18">
        <v>0</v>
      </c>
      <c r="AA297" s="18">
        <f t="shared" si="16"/>
        <v>12459720</v>
      </c>
      <c r="AB297" s="367" t="s">
        <v>168</v>
      </c>
      <c r="AC297" s="18">
        <v>83489</v>
      </c>
      <c r="AD297" s="18">
        <v>0</v>
      </c>
      <c r="AE297" s="18"/>
      <c r="AF297" s="18"/>
      <c r="AG297" s="18">
        <f t="shared" si="17"/>
        <v>83489</v>
      </c>
    </row>
    <row r="298" spans="1:33" ht="16.5">
      <c r="A298" s="87">
        <v>13</v>
      </c>
      <c r="B298" s="887" t="s">
        <v>92</v>
      </c>
      <c r="C298" s="889">
        <v>15173550</v>
      </c>
      <c r="D298" s="890">
        <v>14346570</v>
      </c>
      <c r="E298" s="105">
        <f t="shared" si="15"/>
        <v>0.945498581413051</v>
      </c>
      <c r="H298" s="541"/>
      <c r="I298" s="542"/>
      <c r="J298" s="566"/>
      <c r="K298" s="627"/>
      <c r="L298" s="41"/>
      <c r="M298" s="439"/>
      <c r="N298" s="439"/>
      <c r="O298" s="51"/>
      <c r="X298" s="363" t="s">
        <v>92</v>
      </c>
      <c r="Y298" s="18">
        <v>11462619</v>
      </c>
      <c r="Z298" s="18">
        <v>0</v>
      </c>
      <c r="AA298" s="18">
        <f t="shared" si="16"/>
        <v>11462619</v>
      </c>
      <c r="AB298" s="367" t="s">
        <v>92</v>
      </c>
      <c r="AC298" s="18">
        <v>76807</v>
      </c>
      <c r="AD298" s="18">
        <v>0</v>
      </c>
      <c r="AE298" s="18"/>
      <c r="AF298" s="18"/>
      <c r="AG298" s="18">
        <f t="shared" si="17"/>
        <v>76807</v>
      </c>
    </row>
    <row r="299" spans="1:33" ht="16.5">
      <c r="A299" s="87">
        <v>14</v>
      </c>
      <c r="B299" s="887" t="s">
        <v>93</v>
      </c>
      <c r="C299" s="889">
        <v>11646600</v>
      </c>
      <c r="D299" s="890">
        <v>10893330</v>
      </c>
      <c r="E299" s="105">
        <f t="shared" si="15"/>
        <v>0.9353227551388388</v>
      </c>
      <c r="H299" s="541"/>
      <c r="I299" s="542"/>
      <c r="J299" s="566"/>
      <c r="K299" s="627"/>
      <c r="L299" s="41"/>
      <c r="M299" s="439"/>
      <c r="N299" s="439"/>
      <c r="O299" s="51"/>
      <c r="X299" s="363" t="s">
        <v>93</v>
      </c>
      <c r="Y299" s="18">
        <v>11262846</v>
      </c>
      <c r="Z299" s="18">
        <v>0</v>
      </c>
      <c r="AA299" s="18">
        <f t="shared" si="16"/>
        <v>11262846</v>
      </c>
      <c r="AB299" s="367" t="s">
        <v>93</v>
      </c>
      <c r="AC299" s="18">
        <v>75469</v>
      </c>
      <c r="AD299" s="18">
        <v>0</v>
      </c>
      <c r="AE299" s="18"/>
      <c r="AF299" s="18"/>
      <c r="AG299" s="18">
        <f t="shared" si="17"/>
        <v>75469</v>
      </c>
    </row>
    <row r="300" spans="1:33" ht="16.5">
      <c r="A300" s="87">
        <v>15</v>
      </c>
      <c r="B300" s="887" t="s">
        <v>298</v>
      </c>
      <c r="C300" s="889">
        <v>10953180</v>
      </c>
      <c r="D300" s="890">
        <v>10557120</v>
      </c>
      <c r="E300" s="105">
        <f t="shared" si="15"/>
        <v>0.9638406380612754</v>
      </c>
      <c r="H300" s="541"/>
      <c r="I300" s="542"/>
      <c r="J300" s="566"/>
      <c r="K300" s="627"/>
      <c r="L300" s="41"/>
      <c r="M300" s="439"/>
      <c r="N300" s="439"/>
      <c r="O300" s="51"/>
      <c r="X300" s="363" t="s">
        <v>298</v>
      </c>
      <c r="Y300" s="18">
        <v>7531545</v>
      </c>
      <c r="Z300" s="18">
        <v>646250</v>
      </c>
      <c r="AA300" s="18">
        <f t="shared" si="16"/>
        <v>8177795</v>
      </c>
      <c r="AB300" s="367" t="s">
        <v>298</v>
      </c>
      <c r="AC300" s="18">
        <v>50466</v>
      </c>
      <c r="AD300" s="18">
        <v>617580</v>
      </c>
      <c r="AE300" s="18"/>
      <c r="AF300" s="18"/>
      <c r="AG300" s="18">
        <f t="shared" si="17"/>
        <v>668046</v>
      </c>
    </row>
    <row r="301" spans="1:33" ht="16.5">
      <c r="A301" s="87">
        <v>16</v>
      </c>
      <c r="B301" s="887" t="s">
        <v>299</v>
      </c>
      <c r="C301" s="889">
        <v>25010160</v>
      </c>
      <c r="D301" s="890">
        <v>23678760</v>
      </c>
      <c r="E301" s="105">
        <f t="shared" si="15"/>
        <v>0.9467656344461611</v>
      </c>
      <c r="H301" s="541"/>
      <c r="I301" s="542"/>
      <c r="J301" s="566"/>
      <c r="K301" s="627"/>
      <c r="L301" s="41"/>
      <c r="M301" s="439"/>
      <c r="N301" s="439"/>
      <c r="O301" s="51"/>
      <c r="X301" s="363" t="s">
        <v>299</v>
      </c>
      <c r="Y301" s="18">
        <v>17651466</v>
      </c>
      <c r="Z301" s="18">
        <v>0</v>
      </c>
      <c r="AA301" s="18">
        <f t="shared" si="16"/>
        <v>17651466</v>
      </c>
      <c r="AB301" s="367" t="s">
        <v>299</v>
      </c>
      <c r="AC301" s="18">
        <v>118277</v>
      </c>
      <c r="AD301" s="18">
        <v>0</v>
      </c>
      <c r="AE301" s="18"/>
      <c r="AF301" s="18"/>
      <c r="AG301" s="18">
        <f t="shared" si="17"/>
        <v>118277</v>
      </c>
    </row>
    <row r="302" spans="1:33" ht="16.5">
      <c r="A302" s="87">
        <v>17</v>
      </c>
      <c r="B302" s="887" t="s">
        <v>176</v>
      </c>
      <c r="C302" s="889">
        <v>11420850</v>
      </c>
      <c r="D302" s="890">
        <v>10419780</v>
      </c>
      <c r="E302" s="105">
        <f t="shared" si="15"/>
        <v>0.9123471545462903</v>
      </c>
      <c r="H302" s="541"/>
      <c r="I302" s="542"/>
      <c r="J302" s="566"/>
      <c r="K302" s="627"/>
      <c r="L302" s="41"/>
      <c r="M302" s="439"/>
      <c r="N302" s="439"/>
      <c r="O302" s="51"/>
      <c r="X302" s="363" t="s">
        <v>176</v>
      </c>
      <c r="Y302" s="18">
        <v>13797420</v>
      </c>
      <c r="Z302" s="18">
        <v>0</v>
      </c>
      <c r="AA302" s="18">
        <f t="shared" si="16"/>
        <v>13797420</v>
      </c>
      <c r="AB302" s="367" t="s">
        <v>176</v>
      </c>
      <c r="AC302" s="18">
        <v>92452</v>
      </c>
      <c r="AD302" s="18">
        <v>0</v>
      </c>
      <c r="AE302" s="18"/>
      <c r="AF302" s="18"/>
      <c r="AG302" s="18">
        <f t="shared" si="17"/>
        <v>92452</v>
      </c>
    </row>
    <row r="303" spans="1:33" ht="16.5">
      <c r="A303" s="87">
        <v>18</v>
      </c>
      <c r="B303" s="887" t="s">
        <v>94</v>
      </c>
      <c r="C303" s="889">
        <v>29308440</v>
      </c>
      <c r="D303" s="890">
        <v>27387780</v>
      </c>
      <c r="E303" s="105">
        <f t="shared" si="15"/>
        <v>0.9344673411481471</v>
      </c>
      <c r="H303" s="541"/>
      <c r="I303" s="542"/>
      <c r="J303" s="566"/>
      <c r="K303" s="627"/>
      <c r="L303" s="41"/>
      <c r="M303" s="439"/>
      <c r="N303" s="439"/>
      <c r="O303" s="51"/>
      <c r="X303" s="363" t="s">
        <v>94</v>
      </c>
      <c r="Y303" s="18">
        <v>20516349</v>
      </c>
      <c r="Z303" s="18">
        <v>0</v>
      </c>
      <c r="AA303" s="18">
        <f t="shared" si="16"/>
        <v>20516349</v>
      </c>
      <c r="AB303" s="367" t="s">
        <v>94</v>
      </c>
      <c r="AC303" s="18">
        <v>137473</v>
      </c>
      <c r="AD303" s="18">
        <v>0</v>
      </c>
      <c r="AE303" s="18"/>
      <c r="AF303" s="18"/>
      <c r="AG303" s="18">
        <f t="shared" si="17"/>
        <v>137473</v>
      </c>
    </row>
    <row r="304" spans="1:33" ht="16.5">
      <c r="A304" s="87">
        <v>19</v>
      </c>
      <c r="B304" s="887" t="s">
        <v>95</v>
      </c>
      <c r="C304" s="889">
        <v>19808460</v>
      </c>
      <c r="D304" s="890">
        <v>19006050</v>
      </c>
      <c r="E304" s="105">
        <f t="shared" si="15"/>
        <v>0.9594915505799038</v>
      </c>
      <c r="H304" s="541"/>
      <c r="I304" s="542"/>
      <c r="J304" s="566"/>
      <c r="K304" s="627"/>
      <c r="L304" s="41"/>
      <c r="M304" s="439"/>
      <c r="N304" s="439"/>
      <c r="O304" s="51"/>
      <c r="X304" s="363" t="s">
        <v>95</v>
      </c>
      <c r="Y304" s="18">
        <v>15991101</v>
      </c>
      <c r="Z304" s="18">
        <v>0</v>
      </c>
      <c r="AA304" s="18">
        <f t="shared" si="16"/>
        <v>15991101</v>
      </c>
      <c r="AB304" s="367" t="s">
        <v>95</v>
      </c>
      <c r="AC304" s="18">
        <v>107151</v>
      </c>
      <c r="AD304" s="18">
        <v>0</v>
      </c>
      <c r="AE304" s="18"/>
      <c r="AF304" s="18"/>
      <c r="AG304" s="18">
        <f t="shared" si="17"/>
        <v>107151</v>
      </c>
    </row>
    <row r="305" spans="1:33" ht="16.5">
      <c r="A305" s="87">
        <v>20</v>
      </c>
      <c r="B305" s="887" t="s">
        <v>96</v>
      </c>
      <c r="C305" s="889">
        <v>21895020</v>
      </c>
      <c r="D305" s="890">
        <v>20910330</v>
      </c>
      <c r="E305" s="105">
        <f t="shared" si="15"/>
        <v>0.9550267595096967</v>
      </c>
      <c r="H305" s="541"/>
      <c r="I305" s="542"/>
      <c r="J305" s="566"/>
      <c r="K305" s="627"/>
      <c r="L305" s="41"/>
      <c r="M305" s="439"/>
      <c r="N305" s="439"/>
      <c r="O305" s="51"/>
      <c r="X305" s="363" t="s">
        <v>96</v>
      </c>
      <c r="Y305" s="18">
        <v>17013486</v>
      </c>
      <c r="Z305" s="18">
        <v>151575</v>
      </c>
      <c r="AA305" s="18">
        <f t="shared" si="16"/>
        <v>17165061</v>
      </c>
      <c r="AB305" s="367" t="s">
        <v>96</v>
      </c>
      <c r="AC305" s="18">
        <v>114002</v>
      </c>
      <c r="AD305" s="18">
        <v>151575</v>
      </c>
      <c r="AE305" s="18"/>
      <c r="AF305" s="18"/>
      <c r="AG305" s="18">
        <f t="shared" si="17"/>
        <v>265577</v>
      </c>
    </row>
    <row r="306" spans="1:33" ht="16.5">
      <c r="A306" s="87">
        <v>21</v>
      </c>
      <c r="B306" s="887" t="s">
        <v>97</v>
      </c>
      <c r="C306" s="889">
        <v>21575610</v>
      </c>
      <c r="D306" s="890">
        <v>20704110</v>
      </c>
      <c r="E306" s="105">
        <f t="shared" si="15"/>
        <v>0.9596071675377892</v>
      </c>
      <c r="H306" s="541"/>
      <c r="I306" s="542"/>
      <c r="J306" s="566"/>
      <c r="K306" s="627"/>
      <c r="L306" s="41"/>
      <c r="M306" s="439"/>
      <c r="N306" s="439"/>
      <c r="O306" s="51"/>
      <c r="X306" s="363" t="s">
        <v>97</v>
      </c>
      <c r="Y306" s="18">
        <v>16529268</v>
      </c>
      <c r="Z306" s="18">
        <v>0</v>
      </c>
      <c r="AA306" s="18">
        <f t="shared" si="16"/>
        <v>16529268</v>
      </c>
      <c r="AB306" s="367" t="s">
        <v>97</v>
      </c>
      <c r="AC306" s="18">
        <v>110757</v>
      </c>
      <c r="AD306" s="18">
        <v>0</v>
      </c>
      <c r="AE306" s="18"/>
      <c r="AF306" s="18"/>
      <c r="AG306" s="18">
        <f t="shared" si="17"/>
        <v>110757</v>
      </c>
    </row>
    <row r="307" spans="1:33" ht="16.5">
      <c r="A307" s="87">
        <v>22</v>
      </c>
      <c r="B307" s="887" t="s">
        <v>98</v>
      </c>
      <c r="C307" s="889">
        <v>45783990</v>
      </c>
      <c r="D307" s="890">
        <v>40665240</v>
      </c>
      <c r="E307" s="105">
        <f t="shared" si="15"/>
        <v>0.8881978176213999</v>
      </c>
      <c r="H307" s="541"/>
      <c r="I307" s="542"/>
      <c r="J307" s="566"/>
      <c r="K307" s="627"/>
      <c r="L307" s="41"/>
      <c r="M307" s="439"/>
      <c r="N307" s="439"/>
      <c r="O307" s="51"/>
      <c r="X307" s="363" t="s">
        <v>98</v>
      </c>
      <c r="Y307" s="18">
        <v>44580984</v>
      </c>
      <c r="Z307" s="18">
        <v>2632000</v>
      </c>
      <c r="AA307" s="18">
        <f t="shared" si="16"/>
        <v>47212984</v>
      </c>
      <c r="AB307" s="367" t="s">
        <v>98</v>
      </c>
      <c r="AC307" s="18">
        <v>300783</v>
      </c>
      <c r="AD307" s="18">
        <v>0</v>
      </c>
      <c r="AE307" s="18"/>
      <c r="AF307" s="18"/>
      <c r="AG307" s="18">
        <f t="shared" si="17"/>
        <v>300783</v>
      </c>
    </row>
    <row r="308" spans="1:33" ht="16.5">
      <c r="A308" s="161">
        <v>23</v>
      </c>
      <c r="B308" s="887" t="s">
        <v>99</v>
      </c>
      <c r="C308" s="889">
        <v>12512850</v>
      </c>
      <c r="D308" s="890">
        <v>11813130</v>
      </c>
      <c r="E308" s="105">
        <f t="shared" si="15"/>
        <v>0.9440798858773182</v>
      </c>
      <c r="H308" s="541"/>
      <c r="I308" s="542"/>
      <c r="J308" s="566"/>
      <c r="K308" s="627"/>
      <c r="L308" s="41"/>
      <c r="M308" s="439"/>
      <c r="N308" s="439"/>
      <c r="O308" s="51"/>
      <c r="X308" s="364" t="s">
        <v>99</v>
      </c>
      <c r="Y308" s="18">
        <v>9430638</v>
      </c>
      <c r="Z308" s="18">
        <v>0</v>
      </c>
      <c r="AA308" s="18">
        <f t="shared" si="16"/>
        <v>9430638</v>
      </c>
      <c r="AB308" s="367" t="s">
        <v>99</v>
      </c>
      <c r="AC308" s="18">
        <v>63192</v>
      </c>
      <c r="AD308" s="18">
        <v>0</v>
      </c>
      <c r="AE308" s="18"/>
      <c r="AF308" s="18"/>
      <c r="AG308" s="18">
        <f t="shared" si="17"/>
        <v>63192</v>
      </c>
    </row>
    <row r="309" spans="1:33" ht="16.5">
      <c r="A309" s="161">
        <v>24</v>
      </c>
      <c r="B309" s="887" t="s">
        <v>169</v>
      </c>
      <c r="C309" s="889">
        <v>9086490</v>
      </c>
      <c r="D309" s="890">
        <v>8819160</v>
      </c>
      <c r="E309" s="105">
        <f t="shared" si="15"/>
        <v>0.9705793986456817</v>
      </c>
      <c r="H309" s="541"/>
      <c r="I309" s="542"/>
      <c r="J309" s="566"/>
      <c r="K309" s="627"/>
      <c r="L309" s="41"/>
      <c r="M309" s="439"/>
      <c r="N309" s="439"/>
      <c r="O309" s="51"/>
      <c r="X309" s="364" t="s">
        <v>169</v>
      </c>
      <c r="Y309" s="18">
        <v>12705063</v>
      </c>
      <c r="Z309" s="18">
        <v>0</v>
      </c>
      <c r="AA309" s="18">
        <f t="shared" si="16"/>
        <v>12705063</v>
      </c>
      <c r="AB309" s="367" t="s">
        <v>169</v>
      </c>
      <c r="AC309" s="18">
        <v>85133</v>
      </c>
      <c r="AD309" s="18">
        <v>0</v>
      </c>
      <c r="AE309" s="18"/>
      <c r="AF309" s="18"/>
      <c r="AG309" s="18">
        <f t="shared" si="17"/>
        <v>85133</v>
      </c>
    </row>
    <row r="310" spans="1:33" ht="16.5">
      <c r="A310" s="161">
        <v>25</v>
      </c>
      <c r="B310" s="887" t="s">
        <v>100</v>
      </c>
      <c r="C310" s="889">
        <v>22025010</v>
      </c>
      <c r="D310" s="890">
        <v>20863080</v>
      </c>
      <c r="E310" s="105">
        <f t="shared" si="15"/>
        <v>0.9472449728740191</v>
      </c>
      <c r="H310" s="541"/>
      <c r="I310" s="542"/>
      <c r="J310" s="566"/>
      <c r="K310" s="627"/>
      <c r="L310" s="41"/>
      <c r="M310" s="439"/>
      <c r="N310" s="439"/>
      <c r="O310" s="51"/>
      <c r="X310" s="364" t="s">
        <v>100</v>
      </c>
      <c r="Y310" s="18">
        <v>25576824</v>
      </c>
      <c r="Z310" s="18">
        <v>0</v>
      </c>
      <c r="AA310" s="18">
        <f t="shared" si="16"/>
        <v>25576824</v>
      </c>
      <c r="AB310" s="367" t="s">
        <v>100</v>
      </c>
      <c r="AC310" s="18">
        <v>171382</v>
      </c>
      <c r="AD310" s="18">
        <v>0</v>
      </c>
      <c r="AE310" s="18"/>
      <c r="AF310" s="18"/>
      <c r="AG310" s="18">
        <f t="shared" si="17"/>
        <v>171382</v>
      </c>
    </row>
    <row r="311" spans="1:33" ht="16.5">
      <c r="A311" s="161">
        <v>26</v>
      </c>
      <c r="B311" s="887" t="s">
        <v>101</v>
      </c>
      <c r="C311" s="889">
        <v>21419790</v>
      </c>
      <c r="D311" s="890">
        <v>20858880</v>
      </c>
      <c r="E311" s="105">
        <f t="shared" si="15"/>
        <v>0.9738134687594976</v>
      </c>
      <c r="H311" s="541"/>
      <c r="I311" s="542"/>
      <c r="J311" s="566"/>
      <c r="K311" s="627"/>
      <c r="L311" s="41"/>
      <c r="M311" s="439"/>
      <c r="N311" s="439"/>
      <c r="O311" s="51"/>
      <c r="X311" s="364" t="s">
        <v>101</v>
      </c>
      <c r="Y311" s="18">
        <v>15161580</v>
      </c>
      <c r="Z311" s="18">
        <v>0</v>
      </c>
      <c r="AA311" s="18">
        <f t="shared" si="16"/>
        <v>15161580</v>
      </c>
      <c r="AB311" s="367" t="s">
        <v>101</v>
      </c>
      <c r="AC311" s="18">
        <v>101593</v>
      </c>
      <c r="AD311" s="18">
        <v>0</v>
      </c>
      <c r="AE311" s="18"/>
      <c r="AF311" s="18"/>
      <c r="AG311" s="18">
        <f t="shared" si="17"/>
        <v>101593</v>
      </c>
    </row>
    <row r="312" spans="1:33" ht="16.5">
      <c r="A312" s="161">
        <v>27</v>
      </c>
      <c r="B312" s="887" t="s">
        <v>102</v>
      </c>
      <c r="C312" s="889">
        <v>14845110</v>
      </c>
      <c r="D312" s="890">
        <v>14099610</v>
      </c>
      <c r="E312" s="105">
        <f t="shared" si="15"/>
        <v>0.9497814431823004</v>
      </c>
      <c r="H312" s="541"/>
      <c r="I312" s="542"/>
      <c r="J312" s="566"/>
      <c r="K312" s="627"/>
      <c r="L312" s="41"/>
      <c r="M312" s="439"/>
      <c r="N312" s="439"/>
      <c r="O312" s="51"/>
      <c r="X312" s="364" t="s">
        <v>102</v>
      </c>
      <c r="Y312" s="18">
        <v>10652796</v>
      </c>
      <c r="Z312" s="18">
        <v>0</v>
      </c>
      <c r="AA312" s="18">
        <f t="shared" si="16"/>
        <v>10652796</v>
      </c>
      <c r="AB312" s="367" t="s">
        <v>102</v>
      </c>
      <c r="AC312" s="18">
        <v>71381</v>
      </c>
      <c r="AD312" s="18">
        <v>0</v>
      </c>
      <c r="AE312" s="18"/>
      <c r="AF312" s="18"/>
      <c r="AG312" s="18">
        <f t="shared" si="17"/>
        <v>71381</v>
      </c>
    </row>
    <row r="313" spans="1:33" ht="16.5">
      <c r="A313" s="104">
        <v>28</v>
      </c>
      <c r="B313" s="888" t="s">
        <v>308</v>
      </c>
      <c r="C313" s="889">
        <v>14723940</v>
      </c>
      <c r="D313" s="890">
        <v>14286720</v>
      </c>
      <c r="E313" s="105">
        <f t="shared" si="15"/>
        <v>0.9703055024674102</v>
      </c>
      <c r="H313" s="541"/>
      <c r="I313" s="542"/>
      <c r="J313" s="566"/>
      <c r="K313" s="627"/>
      <c r="L313" s="41"/>
      <c r="M313" s="439"/>
      <c r="N313" s="439"/>
      <c r="O313" s="51"/>
      <c r="X313" s="364"/>
      <c r="Y313" s="18"/>
      <c r="Z313" s="18"/>
      <c r="AA313" s="18"/>
      <c r="AB313" s="367"/>
      <c r="AC313" s="18"/>
      <c r="AD313" s="18"/>
      <c r="AE313" s="18"/>
      <c r="AF313" s="18"/>
      <c r="AG313" s="18"/>
    </row>
    <row r="314" spans="1:33" ht="16.5">
      <c r="A314" s="104">
        <v>29</v>
      </c>
      <c r="B314" s="888" t="s">
        <v>309</v>
      </c>
      <c r="C314" s="889">
        <v>7903560</v>
      </c>
      <c r="D314" s="890">
        <v>7610190</v>
      </c>
      <c r="E314" s="105">
        <f t="shared" si="15"/>
        <v>0.9628812838771389</v>
      </c>
      <c r="H314" s="541"/>
      <c r="I314" s="542"/>
      <c r="J314" s="566"/>
      <c r="K314" s="627"/>
      <c r="L314" s="41"/>
      <c r="M314" s="439"/>
      <c r="N314" s="439"/>
      <c r="O314" s="51"/>
      <c r="X314" s="364"/>
      <c r="Y314" s="18"/>
      <c r="Z314" s="18"/>
      <c r="AA314" s="18"/>
      <c r="AB314" s="367"/>
      <c r="AC314" s="18"/>
      <c r="AD314" s="18"/>
      <c r="AE314" s="18"/>
      <c r="AF314" s="18"/>
      <c r="AG314" s="18"/>
    </row>
    <row r="315" spans="1:33" ht="16.5">
      <c r="A315" s="104">
        <v>30</v>
      </c>
      <c r="B315" s="888" t="s">
        <v>310</v>
      </c>
      <c r="C315" s="889">
        <v>19079130</v>
      </c>
      <c r="D315" s="890">
        <v>18402300</v>
      </c>
      <c r="E315" s="105">
        <f t="shared" si="15"/>
        <v>0.9645251119941004</v>
      </c>
      <c r="H315" s="541"/>
      <c r="I315" s="542"/>
      <c r="J315" s="566"/>
      <c r="K315" s="627"/>
      <c r="L315" s="41"/>
      <c r="M315" s="439"/>
      <c r="N315" s="439"/>
      <c r="O315" s="51"/>
      <c r="X315" s="364"/>
      <c r="Y315" s="18"/>
      <c r="Z315" s="18"/>
      <c r="AA315" s="18"/>
      <c r="AB315" s="367"/>
      <c r="AC315" s="18"/>
      <c r="AD315" s="18"/>
      <c r="AE315" s="18"/>
      <c r="AF315" s="18"/>
      <c r="AG315" s="18"/>
    </row>
    <row r="316" spans="1:33" ht="16.5">
      <c r="A316" s="104">
        <v>31</v>
      </c>
      <c r="B316" s="888" t="s">
        <v>311</v>
      </c>
      <c r="C316" s="889">
        <v>3150420</v>
      </c>
      <c r="D316" s="890">
        <v>2859150</v>
      </c>
      <c r="E316" s="105">
        <f t="shared" si="15"/>
        <v>0.9075456605785895</v>
      </c>
      <c r="H316" s="541"/>
      <c r="I316" s="542"/>
      <c r="J316" s="566"/>
      <c r="K316" s="627"/>
      <c r="L316" s="41"/>
      <c r="M316" s="439"/>
      <c r="N316" s="439"/>
      <c r="O316" s="51"/>
      <c r="X316" s="364"/>
      <c r="Y316" s="18"/>
      <c r="Z316" s="18"/>
      <c r="AA316" s="18"/>
      <c r="AB316" s="367"/>
      <c r="AC316" s="18"/>
      <c r="AD316" s="18"/>
      <c r="AE316" s="18"/>
      <c r="AF316" s="18"/>
      <c r="AG316" s="18"/>
    </row>
    <row r="317" spans="1:33" ht="16.5">
      <c r="A317" s="104">
        <v>32</v>
      </c>
      <c r="B317" s="888" t="s">
        <v>312</v>
      </c>
      <c r="C317" s="889">
        <v>10732890</v>
      </c>
      <c r="D317" s="890">
        <v>8937600</v>
      </c>
      <c r="E317" s="105">
        <f t="shared" si="15"/>
        <v>0.8327300475454421</v>
      </c>
      <c r="H317" s="541"/>
      <c r="I317" s="542"/>
      <c r="J317" s="566"/>
      <c r="K317" s="627"/>
      <c r="L317" s="41"/>
      <c r="M317" s="439"/>
      <c r="N317" s="439"/>
      <c r="O317" s="51"/>
      <c r="X317" s="364"/>
      <c r="Y317" s="18"/>
      <c r="Z317" s="18"/>
      <c r="AA317" s="18"/>
      <c r="AB317" s="367"/>
      <c r="AC317" s="18"/>
      <c r="AD317" s="18"/>
      <c r="AE317" s="18"/>
      <c r="AF317" s="18"/>
      <c r="AG317" s="18"/>
    </row>
    <row r="318" spans="1:33" ht="17.25" thickBot="1">
      <c r="A318" s="104">
        <v>33</v>
      </c>
      <c r="B318" s="888" t="s">
        <v>313</v>
      </c>
      <c r="C318" s="889">
        <v>6151950</v>
      </c>
      <c r="D318" s="890">
        <v>5657190</v>
      </c>
      <c r="E318" s="105">
        <f t="shared" si="15"/>
        <v>0.9195767195767196</v>
      </c>
      <c r="H318" s="91"/>
      <c r="I318" s="617"/>
      <c r="J318" s="618"/>
      <c r="K318" s="627"/>
      <c r="L318" s="41"/>
      <c r="M318" s="439"/>
      <c r="N318" s="439"/>
      <c r="O318" s="51"/>
      <c r="X318" s="117" t="s">
        <v>10</v>
      </c>
      <c r="Y318" s="23">
        <f>SUM(Y286:Y312)</f>
        <v>445467566</v>
      </c>
      <c r="Z318" s="23">
        <f>SUM(Z286:Z312)</f>
        <v>3429825</v>
      </c>
      <c r="AA318" s="23">
        <f>SUM(AA286:AA312)</f>
        <v>448897391</v>
      </c>
      <c r="AB318" s="23" t="s">
        <v>17</v>
      </c>
      <c r="AC318" s="23">
        <f>SUM(AC286:AC312)</f>
        <v>2988481</v>
      </c>
      <c r="AD318" s="23">
        <f>SUM(AD286:AD312)</f>
        <v>769155</v>
      </c>
      <c r="AE318" s="23">
        <f>SUM(AE286:AE312)</f>
        <v>0</v>
      </c>
      <c r="AF318" s="23">
        <f>SUM(AF286:AF312)</f>
        <v>0</v>
      </c>
      <c r="AG318" s="23">
        <f>SUM(AG286:AG312)</f>
        <v>3757636</v>
      </c>
    </row>
    <row r="319" spans="1:24" ht="15">
      <c r="A319" s="33"/>
      <c r="B319" s="886" t="s">
        <v>10</v>
      </c>
      <c r="C319" s="754">
        <f>SUM(C286:C318)</f>
        <v>608796090</v>
      </c>
      <c r="D319" s="754">
        <f>SUM(D286:D318)</f>
        <v>570871140</v>
      </c>
      <c r="E319" s="755">
        <f t="shared" si="15"/>
        <v>0.9377050039858174</v>
      </c>
      <c r="F319" s="2"/>
      <c r="H319" s="27"/>
      <c r="I319" s="385"/>
      <c r="J319" s="27"/>
      <c r="K319" s="619"/>
      <c r="L319" s="27"/>
      <c r="M319" s="27"/>
      <c r="N319" s="27"/>
      <c r="O319" s="27"/>
      <c r="P319" s="1236"/>
      <c r="Q319" s="27"/>
      <c r="R319" s="27"/>
      <c r="S319" s="27"/>
      <c r="T319" s="27"/>
      <c r="U319" s="27"/>
      <c r="V319" s="27"/>
      <c r="W319" s="27"/>
      <c r="X319" s="27"/>
    </row>
    <row r="320" spans="1:24" ht="15">
      <c r="A320" s="19"/>
      <c r="B320" s="50"/>
      <c r="C320" s="770"/>
      <c r="D320" s="758"/>
      <c r="E320" s="20"/>
      <c r="F320" s="2"/>
      <c r="H320" s="27"/>
      <c r="I320" s="385"/>
      <c r="J320" s="27"/>
      <c r="K320" s="619"/>
      <c r="L320" s="27"/>
      <c r="M320" s="27"/>
      <c r="N320" s="27"/>
      <c r="O320" s="27"/>
      <c r="P320" s="1236"/>
      <c r="Q320" s="27"/>
      <c r="R320" s="27"/>
      <c r="S320" s="27"/>
      <c r="T320" s="27"/>
      <c r="U320" s="27"/>
      <c r="V320" s="27"/>
      <c r="W320" s="27"/>
      <c r="X320" s="27"/>
    </row>
    <row r="321" spans="1:24" ht="15">
      <c r="A321" s="19"/>
      <c r="B321" s="50"/>
      <c r="C321" s="770"/>
      <c r="D321" s="758"/>
      <c r="E321" s="20"/>
      <c r="F321" s="2"/>
      <c r="H321" s="27"/>
      <c r="I321" s="385"/>
      <c r="J321" s="27"/>
      <c r="K321" s="619"/>
      <c r="L321" s="27"/>
      <c r="M321" s="27"/>
      <c r="N321" s="27"/>
      <c r="O321" s="27"/>
      <c r="P321" s="1236"/>
      <c r="Q321" s="27"/>
      <c r="R321" s="27"/>
      <c r="S321" s="27"/>
      <c r="T321" s="27"/>
      <c r="U321" s="27"/>
      <c r="V321" s="27"/>
      <c r="W321" s="27"/>
      <c r="X321" s="27"/>
    </row>
    <row r="322" spans="1:24" s="249" customFormat="1" ht="15">
      <c r="A322" s="245" t="s">
        <v>375</v>
      </c>
      <c r="B322" s="246"/>
      <c r="C322" s="245"/>
      <c r="D322" s="246"/>
      <c r="E322" s="247"/>
      <c r="F322" s="246"/>
      <c r="G322" s="722"/>
      <c r="H322" s="538"/>
      <c r="I322" s="539"/>
      <c r="J322" s="538"/>
      <c r="K322" s="538"/>
      <c r="L322" s="538"/>
      <c r="M322" s="538"/>
      <c r="N322" s="538"/>
      <c r="O322" s="248"/>
      <c r="P322" s="1235"/>
      <c r="Q322" s="248"/>
      <c r="R322" s="248"/>
      <c r="S322" s="248"/>
      <c r="T322" s="248"/>
      <c r="U322" s="248"/>
      <c r="V322" s="248"/>
      <c r="W322" s="248"/>
      <c r="X322" s="248"/>
    </row>
    <row r="323" spans="1:24" s="243" customFormat="1" ht="15.75" thickBot="1">
      <c r="A323" s="250" t="s">
        <v>338</v>
      </c>
      <c r="B323" s="251"/>
      <c r="C323" s="251"/>
      <c r="D323" s="251"/>
      <c r="E323" s="252"/>
      <c r="F323" s="251"/>
      <c r="G323" s="611"/>
      <c r="H323" s="1206"/>
      <c r="I323" s="1206"/>
      <c r="J323" s="1206"/>
      <c r="K323" s="272"/>
      <c r="L323" s="1206"/>
      <c r="M323" s="1206"/>
      <c r="N323" s="1206"/>
      <c r="O323" s="253"/>
      <c r="P323" s="1237"/>
      <c r="Q323" s="253"/>
      <c r="R323" s="253"/>
      <c r="S323" s="253"/>
      <c r="T323" s="253"/>
      <c r="U323" s="253"/>
      <c r="V323" s="253"/>
      <c r="W323" s="253"/>
      <c r="X323" s="253"/>
    </row>
    <row r="324" spans="1:14" ht="59.25" customHeight="1">
      <c r="A324" s="107" t="s">
        <v>2</v>
      </c>
      <c r="B324" s="108" t="s">
        <v>15</v>
      </c>
      <c r="C324" s="108" t="str">
        <f>C285</f>
        <v>No of meals to be served during 01.04.2017 to 31.03.2018</v>
      </c>
      <c r="D324" s="85" t="str">
        <f>D285</f>
        <v>No of meals served during 2017-18</v>
      </c>
      <c r="E324" s="204" t="s">
        <v>114</v>
      </c>
      <c r="F324" s="22"/>
      <c r="H324" s="75"/>
      <c r="I324" s="540"/>
      <c r="J324" s="540"/>
      <c r="K324" s="358"/>
      <c r="L324" s="41"/>
      <c r="M324" s="41"/>
      <c r="N324" s="41"/>
    </row>
    <row r="325" spans="1:14" ht="16.5" customHeight="1">
      <c r="A325" s="87">
        <v>1</v>
      </c>
      <c r="B325" s="866" t="s">
        <v>167</v>
      </c>
      <c r="C325" s="896">
        <v>8960160</v>
      </c>
      <c r="D325" s="894">
        <v>8893720</v>
      </c>
      <c r="E325" s="160">
        <f aca="true" t="shared" si="18" ref="E325:E358">D325/C325</f>
        <v>0.99258495384011</v>
      </c>
      <c r="H325" s="541"/>
      <c r="I325" s="542"/>
      <c r="J325" s="439"/>
      <c r="K325" s="51"/>
      <c r="L325" s="41"/>
      <c r="M325" s="41"/>
      <c r="N325" s="41"/>
    </row>
    <row r="326" spans="1:14" ht="16.5" customHeight="1">
      <c r="A326" s="87">
        <v>2</v>
      </c>
      <c r="B326" s="866" t="s">
        <v>84</v>
      </c>
      <c r="C326" s="896">
        <v>18399920</v>
      </c>
      <c r="D326" s="894">
        <v>18336780</v>
      </c>
      <c r="E326" s="160">
        <f t="shared" si="18"/>
        <v>0.996568463341145</v>
      </c>
      <c r="H326" s="541"/>
      <c r="I326" s="542"/>
      <c r="J326" s="439"/>
      <c r="K326" s="51"/>
      <c r="L326" s="41"/>
      <c r="M326" s="41"/>
      <c r="N326" s="41"/>
    </row>
    <row r="327" spans="1:14" ht="16.5" customHeight="1">
      <c r="A327" s="87">
        <v>3</v>
      </c>
      <c r="B327" s="866" t="s">
        <v>85</v>
      </c>
      <c r="C327" s="896">
        <v>8301480</v>
      </c>
      <c r="D327" s="894">
        <v>8433700</v>
      </c>
      <c r="E327" s="160">
        <f t="shared" si="18"/>
        <v>1.0159272804367414</v>
      </c>
      <c r="H327" s="541"/>
      <c r="I327" s="542"/>
      <c r="J327" s="439"/>
      <c r="K327" s="51"/>
      <c r="L327" s="41"/>
      <c r="M327" s="41"/>
      <c r="N327" s="41"/>
    </row>
    <row r="328" spans="1:14" ht="16.5" customHeight="1">
      <c r="A328" s="87">
        <v>4</v>
      </c>
      <c r="B328" s="866" t="s">
        <v>86</v>
      </c>
      <c r="C328" s="896">
        <v>16019080</v>
      </c>
      <c r="D328" s="894">
        <v>15852760</v>
      </c>
      <c r="E328" s="160">
        <f t="shared" si="18"/>
        <v>0.9896173812728322</v>
      </c>
      <c r="H328" s="541"/>
      <c r="I328" s="542"/>
      <c r="J328" s="439"/>
      <c r="K328" s="51"/>
      <c r="L328" s="41"/>
      <c r="M328" s="41"/>
      <c r="N328" s="41"/>
    </row>
    <row r="329" spans="1:14" ht="16.5" customHeight="1">
      <c r="A329" s="87">
        <v>5</v>
      </c>
      <c r="B329" s="866" t="s">
        <v>174</v>
      </c>
      <c r="C329" s="896">
        <v>5335220</v>
      </c>
      <c r="D329" s="894">
        <v>5349520</v>
      </c>
      <c r="E329" s="160">
        <f t="shared" si="18"/>
        <v>1.0026803018432229</v>
      </c>
      <c r="H329" s="541"/>
      <c r="I329" s="542"/>
      <c r="J329" s="439"/>
      <c r="K329" s="51"/>
      <c r="L329" s="41"/>
      <c r="M329" s="41"/>
      <c r="N329" s="41"/>
    </row>
    <row r="330" spans="1:14" ht="16.5" customHeight="1">
      <c r="A330" s="87">
        <v>6</v>
      </c>
      <c r="B330" s="866" t="s">
        <v>87</v>
      </c>
      <c r="C330" s="896">
        <v>7806920</v>
      </c>
      <c r="D330" s="894">
        <v>7809780</v>
      </c>
      <c r="E330" s="160">
        <f t="shared" si="18"/>
        <v>1.0003663416558644</v>
      </c>
      <c r="H330" s="541"/>
      <c r="I330" s="542"/>
      <c r="J330" s="439"/>
      <c r="K330" s="51"/>
      <c r="L330" s="41"/>
      <c r="M330" s="41"/>
      <c r="N330" s="41"/>
    </row>
    <row r="331" spans="1:14" ht="16.5" customHeight="1">
      <c r="A331" s="87">
        <v>7</v>
      </c>
      <c r="B331" s="866" t="s">
        <v>88</v>
      </c>
      <c r="C331" s="896">
        <v>8398280</v>
      </c>
      <c r="D331" s="894">
        <v>8403780</v>
      </c>
      <c r="E331" s="160">
        <f t="shared" si="18"/>
        <v>1.0006548960025148</v>
      </c>
      <c r="H331" s="541"/>
      <c r="I331" s="542"/>
      <c r="J331" s="439"/>
      <c r="K331" s="51"/>
      <c r="L331" s="41"/>
      <c r="M331" s="41"/>
      <c r="N331" s="41"/>
    </row>
    <row r="332" spans="1:14" ht="16.5" customHeight="1">
      <c r="A332" s="87">
        <v>8</v>
      </c>
      <c r="B332" s="866" t="s">
        <v>89</v>
      </c>
      <c r="C332" s="896">
        <v>19689120</v>
      </c>
      <c r="D332" s="894">
        <v>19780860</v>
      </c>
      <c r="E332" s="160">
        <f t="shared" si="18"/>
        <v>1.0046594261196031</v>
      </c>
      <c r="H332" s="541"/>
      <c r="I332" s="542"/>
      <c r="J332" s="439"/>
      <c r="K332" s="51"/>
      <c r="L332" s="41"/>
      <c r="M332" s="41"/>
      <c r="N332" s="41"/>
    </row>
    <row r="333" spans="1:14" ht="16.5" customHeight="1">
      <c r="A333" s="87">
        <v>9</v>
      </c>
      <c r="B333" s="866" t="s">
        <v>90</v>
      </c>
      <c r="C333" s="896">
        <v>9781200</v>
      </c>
      <c r="D333" s="894">
        <v>9575500</v>
      </c>
      <c r="E333" s="160">
        <f t="shared" si="18"/>
        <v>0.978969860548808</v>
      </c>
      <c r="H333" s="541"/>
      <c r="I333" s="542"/>
      <c r="J333" s="439"/>
      <c r="K333" s="51"/>
      <c r="L333" s="41"/>
      <c r="M333" s="41"/>
      <c r="N333" s="41"/>
    </row>
    <row r="334" spans="1:14" ht="16.5" customHeight="1">
      <c r="A334" s="87">
        <v>10</v>
      </c>
      <c r="B334" s="866" t="s">
        <v>170</v>
      </c>
      <c r="C334" s="896">
        <v>1763520</v>
      </c>
      <c r="D334" s="894">
        <v>1699280</v>
      </c>
      <c r="E334" s="160">
        <f t="shared" si="18"/>
        <v>0.9635728542914171</v>
      </c>
      <c r="H334" s="541"/>
      <c r="I334" s="542"/>
      <c r="J334" s="439"/>
      <c r="K334" s="51"/>
      <c r="L334" s="41"/>
      <c r="M334" s="41"/>
      <c r="N334" s="41"/>
    </row>
    <row r="335" spans="1:14" ht="16.5" customHeight="1">
      <c r="A335" s="87">
        <v>11</v>
      </c>
      <c r="B335" s="866" t="s">
        <v>91</v>
      </c>
      <c r="C335" s="896">
        <v>11187440</v>
      </c>
      <c r="D335" s="894">
        <v>10985040</v>
      </c>
      <c r="E335" s="160">
        <f t="shared" si="18"/>
        <v>0.9819082828600645</v>
      </c>
      <c r="H335" s="541"/>
      <c r="I335" s="542"/>
      <c r="J335" s="439"/>
      <c r="K335" s="51"/>
      <c r="L335" s="41"/>
      <c r="M335" s="41"/>
      <c r="N335" s="41"/>
    </row>
    <row r="336" spans="1:14" ht="16.5" customHeight="1">
      <c r="A336" s="87">
        <v>12</v>
      </c>
      <c r="B336" s="866" t="s">
        <v>168</v>
      </c>
      <c r="C336" s="896">
        <v>9048160</v>
      </c>
      <c r="D336" s="894">
        <v>8662060</v>
      </c>
      <c r="E336" s="160">
        <f t="shared" si="18"/>
        <v>0.9573283407897296</v>
      </c>
      <c r="H336" s="541"/>
      <c r="I336" s="542"/>
      <c r="J336" s="439"/>
      <c r="K336" s="51"/>
      <c r="L336" s="41"/>
      <c r="M336" s="41"/>
      <c r="N336" s="41"/>
    </row>
    <row r="337" spans="1:14" ht="16.5" customHeight="1">
      <c r="A337" s="87">
        <v>13</v>
      </c>
      <c r="B337" s="866" t="s">
        <v>92</v>
      </c>
      <c r="C337" s="896">
        <v>7069700</v>
      </c>
      <c r="D337" s="894">
        <v>6951780</v>
      </c>
      <c r="E337" s="160">
        <f t="shared" si="18"/>
        <v>0.9833203672008713</v>
      </c>
      <c r="H337" s="541"/>
      <c r="I337" s="542"/>
      <c r="J337" s="439"/>
      <c r="K337" s="51"/>
      <c r="L337" s="41"/>
      <c r="M337" s="41"/>
      <c r="N337" s="41"/>
    </row>
    <row r="338" spans="1:14" ht="16.5" customHeight="1">
      <c r="A338" s="87">
        <v>14</v>
      </c>
      <c r="B338" s="866" t="s">
        <v>93</v>
      </c>
      <c r="C338" s="896">
        <v>6709120</v>
      </c>
      <c r="D338" s="894">
        <v>6633660</v>
      </c>
      <c r="E338" s="160">
        <f t="shared" si="18"/>
        <v>0.9887526232948584</v>
      </c>
      <c r="H338" s="541"/>
      <c r="I338" s="542"/>
      <c r="J338" s="439"/>
      <c r="K338" s="51"/>
      <c r="L338" s="439"/>
      <c r="M338" s="439"/>
      <c r="N338" s="439"/>
    </row>
    <row r="339" spans="1:24" s="839" customFormat="1" ht="16.5" customHeight="1">
      <c r="A339" s="891">
        <v>15</v>
      </c>
      <c r="B339" s="877" t="s">
        <v>298</v>
      </c>
      <c r="C339" s="897">
        <f>5859700+819936</f>
        <v>6679636</v>
      </c>
      <c r="D339" s="895">
        <f>5798320+575328</f>
        <v>6373648</v>
      </c>
      <c r="E339" s="892">
        <f t="shared" si="18"/>
        <v>0.9541909169900875</v>
      </c>
      <c r="F339" s="21"/>
      <c r="G339" s="27"/>
      <c r="H339" s="841"/>
      <c r="I339" s="842"/>
      <c r="J339" s="843"/>
      <c r="K339" s="838"/>
      <c r="L339" s="843"/>
      <c r="M339" s="843"/>
      <c r="N339" s="843"/>
      <c r="O339" s="840"/>
      <c r="P339" s="1238"/>
      <c r="Q339" s="840"/>
      <c r="R339" s="840"/>
      <c r="S339" s="840"/>
      <c r="T339" s="840"/>
      <c r="U339" s="840"/>
      <c r="V339" s="840"/>
      <c r="W339" s="840"/>
      <c r="X339" s="840"/>
    </row>
    <row r="340" spans="1:14" ht="16.5" customHeight="1">
      <c r="A340" s="87">
        <v>16</v>
      </c>
      <c r="B340" s="866" t="s">
        <v>299</v>
      </c>
      <c r="C340" s="896">
        <v>13997720</v>
      </c>
      <c r="D340" s="894">
        <v>13909720</v>
      </c>
      <c r="E340" s="160">
        <f t="shared" si="18"/>
        <v>0.9937132618740766</v>
      </c>
      <c r="H340" s="541"/>
      <c r="I340" s="542"/>
      <c r="J340" s="439"/>
      <c r="K340" s="51"/>
      <c r="L340" s="439"/>
      <c r="M340" s="439"/>
      <c r="N340" s="439"/>
    </row>
    <row r="341" spans="1:14" ht="16.5" customHeight="1">
      <c r="A341" s="87">
        <v>17</v>
      </c>
      <c r="B341" s="866" t="s">
        <v>176</v>
      </c>
      <c r="C341" s="896">
        <v>6130740</v>
      </c>
      <c r="D341" s="894">
        <v>5872680</v>
      </c>
      <c r="E341" s="160">
        <f t="shared" si="18"/>
        <v>0.9579072020669609</v>
      </c>
      <c r="H341" s="541"/>
      <c r="I341" s="542"/>
      <c r="J341" s="439"/>
      <c r="K341" s="51"/>
      <c r="L341" s="439"/>
      <c r="M341" s="439"/>
      <c r="N341" s="439"/>
    </row>
    <row r="342" spans="1:14" ht="16.5" customHeight="1">
      <c r="A342" s="87">
        <v>18</v>
      </c>
      <c r="B342" s="866" t="s">
        <v>94</v>
      </c>
      <c r="C342" s="896">
        <v>12426040</v>
      </c>
      <c r="D342" s="894">
        <v>11872080</v>
      </c>
      <c r="E342" s="160">
        <f t="shared" si="18"/>
        <v>0.9554194256577316</v>
      </c>
      <c r="H342" s="541"/>
      <c r="I342" s="542"/>
      <c r="J342" s="439"/>
      <c r="K342" s="51"/>
      <c r="L342" s="439"/>
      <c r="M342" s="439"/>
      <c r="N342" s="439"/>
    </row>
    <row r="343" spans="1:14" ht="16.5" customHeight="1">
      <c r="A343" s="87">
        <v>19</v>
      </c>
      <c r="B343" s="866" t="s">
        <v>95</v>
      </c>
      <c r="C343" s="896">
        <v>9530840</v>
      </c>
      <c r="D343" s="894">
        <v>9496080</v>
      </c>
      <c r="E343" s="160">
        <f t="shared" si="18"/>
        <v>0.9963528922949079</v>
      </c>
      <c r="H343" s="541"/>
      <c r="I343" s="542"/>
      <c r="J343" s="439"/>
      <c r="K343" s="51"/>
      <c r="L343" s="439"/>
      <c r="M343" s="439"/>
      <c r="N343" s="439"/>
    </row>
    <row r="344" spans="1:24" s="839" customFormat="1" ht="16.5" customHeight="1">
      <c r="A344" s="891">
        <v>20</v>
      </c>
      <c r="B344" s="877" t="s">
        <v>96</v>
      </c>
      <c r="C344" s="897">
        <f>12367300+201240</f>
        <v>12568540</v>
      </c>
      <c r="D344" s="895">
        <f>12778040+252720</f>
        <v>13030760</v>
      </c>
      <c r="E344" s="892">
        <f t="shared" si="18"/>
        <v>1.0367759501103548</v>
      </c>
      <c r="F344" s="21"/>
      <c r="G344" s="27"/>
      <c r="H344" s="841"/>
      <c r="I344" s="842"/>
      <c r="J344" s="843"/>
      <c r="K344" s="838"/>
      <c r="L344" s="843"/>
      <c r="M344" s="843"/>
      <c r="N344" s="843"/>
      <c r="O344" s="840"/>
      <c r="P344" s="1238"/>
      <c r="Q344" s="840"/>
      <c r="R344" s="840"/>
      <c r="S344" s="840"/>
      <c r="T344" s="840"/>
      <c r="U344" s="840"/>
      <c r="V344" s="840"/>
      <c r="W344" s="840"/>
      <c r="X344" s="840"/>
    </row>
    <row r="345" spans="1:14" ht="16.5" customHeight="1">
      <c r="A345" s="87">
        <v>21</v>
      </c>
      <c r="B345" s="866" t="s">
        <v>97</v>
      </c>
      <c r="C345" s="896">
        <v>10600920</v>
      </c>
      <c r="D345" s="894">
        <v>10346380</v>
      </c>
      <c r="E345" s="160">
        <f t="shared" si="18"/>
        <v>0.9759888764371394</v>
      </c>
      <c r="H345" s="541"/>
      <c r="I345" s="542"/>
      <c r="J345" s="439"/>
      <c r="K345" s="51"/>
      <c r="L345" s="41"/>
      <c r="M345" s="41"/>
      <c r="N345" s="41"/>
    </row>
    <row r="346" spans="1:24" s="839" customFormat="1" ht="16.5" customHeight="1">
      <c r="A346" s="891">
        <v>22</v>
      </c>
      <c r="B346" s="877" t="s">
        <v>98</v>
      </c>
      <c r="C346" s="897">
        <f>19599800+1217424</f>
        <v>20817224</v>
      </c>
      <c r="D346" s="895">
        <f>19189500+0</f>
        <v>19189500</v>
      </c>
      <c r="E346" s="892">
        <f t="shared" si="18"/>
        <v>0.9218087868007762</v>
      </c>
      <c r="F346" s="21"/>
      <c r="G346" s="27"/>
      <c r="H346" s="841"/>
      <c r="I346" s="842"/>
      <c r="J346" s="843"/>
      <c r="K346" s="838"/>
      <c r="L346" s="844"/>
      <c r="M346" s="844"/>
      <c r="N346" s="844"/>
      <c r="O346" s="840"/>
      <c r="P346" s="1238"/>
      <c r="Q346" s="840"/>
      <c r="R346" s="840"/>
      <c r="S346" s="840"/>
      <c r="T346" s="840"/>
      <c r="U346" s="840"/>
      <c r="V346" s="840"/>
      <c r="W346" s="840"/>
      <c r="X346" s="840"/>
    </row>
    <row r="347" spans="1:14" ht="16.5" customHeight="1">
      <c r="A347" s="87">
        <v>23</v>
      </c>
      <c r="B347" s="866" t="s">
        <v>99</v>
      </c>
      <c r="C347" s="896">
        <v>6778640</v>
      </c>
      <c r="D347" s="894">
        <v>6721220</v>
      </c>
      <c r="E347" s="160">
        <f t="shared" si="18"/>
        <v>0.9915292743087109</v>
      </c>
      <c r="H347" s="541"/>
      <c r="I347" s="542"/>
      <c r="J347" s="439"/>
      <c r="K347" s="51"/>
      <c r="L347" s="41"/>
      <c r="M347" s="41"/>
      <c r="N347" s="41"/>
    </row>
    <row r="348" spans="1:14" ht="16.5" customHeight="1">
      <c r="A348" s="87">
        <v>24</v>
      </c>
      <c r="B348" s="866" t="s">
        <v>169</v>
      </c>
      <c r="C348" s="896">
        <v>5353700</v>
      </c>
      <c r="D348" s="894">
        <v>5136780</v>
      </c>
      <c r="E348" s="160">
        <f t="shared" si="18"/>
        <v>0.9594822272447092</v>
      </c>
      <c r="H348" s="541"/>
      <c r="I348" s="542"/>
      <c r="J348" s="439"/>
      <c r="K348" s="51"/>
      <c r="L348" s="41"/>
      <c r="M348" s="41"/>
      <c r="N348" s="41"/>
    </row>
    <row r="349" spans="1:14" ht="16.5" customHeight="1">
      <c r="A349" s="87">
        <v>25</v>
      </c>
      <c r="B349" s="866" t="s">
        <v>100</v>
      </c>
      <c r="C349" s="896">
        <v>9852260</v>
      </c>
      <c r="D349" s="894">
        <v>9520280</v>
      </c>
      <c r="E349" s="160">
        <f t="shared" si="18"/>
        <v>0.966304177924659</v>
      </c>
      <c r="H349" s="541"/>
      <c r="I349" s="542"/>
      <c r="J349" s="439"/>
      <c r="K349" s="51"/>
      <c r="L349" s="41"/>
      <c r="M349" s="41"/>
      <c r="N349" s="41"/>
    </row>
    <row r="350" spans="1:14" ht="16.5" customHeight="1">
      <c r="A350" s="87">
        <v>26</v>
      </c>
      <c r="B350" s="866" t="s">
        <v>101</v>
      </c>
      <c r="C350" s="896">
        <v>9524680</v>
      </c>
      <c r="D350" s="894">
        <v>9297200</v>
      </c>
      <c r="E350" s="160">
        <f t="shared" si="18"/>
        <v>0.9761167829260405</v>
      </c>
      <c r="H350" s="541"/>
      <c r="I350" s="542"/>
      <c r="J350" s="439"/>
      <c r="K350" s="51"/>
      <c r="L350" s="41"/>
      <c r="M350" s="41"/>
      <c r="N350" s="41"/>
    </row>
    <row r="351" spans="1:14" ht="15.75" customHeight="1">
      <c r="A351" s="87">
        <v>27</v>
      </c>
      <c r="B351" s="866" t="s">
        <v>102</v>
      </c>
      <c r="C351" s="896">
        <v>7076960</v>
      </c>
      <c r="D351" s="894">
        <v>7103360</v>
      </c>
      <c r="E351" s="160">
        <f t="shared" si="18"/>
        <v>1.0037304153195723</v>
      </c>
      <c r="H351" s="541"/>
      <c r="I351" s="542"/>
      <c r="J351" s="439"/>
      <c r="K351" s="51"/>
      <c r="L351" s="41"/>
      <c r="M351" s="41"/>
      <c r="N351" s="41"/>
    </row>
    <row r="352" spans="1:14" ht="15.75" customHeight="1">
      <c r="A352" s="104">
        <v>28</v>
      </c>
      <c r="B352" s="867" t="s">
        <v>308</v>
      </c>
      <c r="C352" s="896">
        <v>7100280</v>
      </c>
      <c r="D352" s="894">
        <v>6978840</v>
      </c>
      <c r="E352" s="160">
        <f t="shared" si="18"/>
        <v>0.9828964491541179</v>
      </c>
      <c r="H352" s="541"/>
      <c r="I352" s="542"/>
      <c r="J352" s="439"/>
      <c r="K352" s="51"/>
      <c r="L352" s="41"/>
      <c r="M352" s="41"/>
      <c r="N352" s="41"/>
    </row>
    <row r="353" spans="1:14" ht="15.75" customHeight="1">
      <c r="A353" s="104">
        <v>29</v>
      </c>
      <c r="B353" s="867" t="s">
        <v>309</v>
      </c>
      <c r="C353" s="896">
        <v>3835260</v>
      </c>
      <c r="D353" s="894">
        <v>3743960</v>
      </c>
      <c r="E353" s="160">
        <f t="shared" si="18"/>
        <v>0.9761945735100097</v>
      </c>
      <c r="H353" s="541"/>
      <c r="I353" s="542"/>
      <c r="J353" s="439"/>
      <c r="K353" s="51"/>
      <c r="L353" s="41"/>
      <c r="M353" s="41"/>
      <c r="N353" s="41"/>
    </row>
    <row r="354" spans="1:14" ht="15.75" customHeight="1">
      <c r="A354" s="104">
        <v>30</v>
      </c>
      <c r="B354" s="867" t="s">
        <v>310</v>
      </c>
      <c r="C354" s="896">
        <v>8715300</v>
      </c>
      <c r="D354" s="894">
        <v>8511140</v>
      </c>
      <c r="E354" s="160">
        <f t="shared" si="18"/>
        <v>0.9765745298498044</v>
      </c>
      <c r="H354" s="541"/>
      <c r="I354" s="542"/>
      <c r="J354" s="439"/>
      <c r="K354" s="51"/>
      <c r="L354" s="41"/>
      <c r="M354" s="41"/>
      <c r="N354" s="41"/>
    </row>
    <row r="355" spans="1:14" ht="15.75" customHeight="1">
      <c r="A355" s="104">
        <v>31</v>
      </c>
      <c r="B355" s="867" t="s">
        <v>311</v>
      </c>
      <c r="C355" s="896">
        <v>2076580</v>
      </c>
      <c r="D355" s="894">
        <v>1994300</v>
      </c>
      <c r="E355" s="160">
        <f t="shared" si="18"/>
        <v>0.960377158597309</v>
      </c>
      <c r="H355" s="541"/>
      <c r="I355" s="542"/>
      <c r="J355" s="439"/>
      <c r="K355" s="51"/>
      <c r="L355" s="41"/>
      <c r="M355" s="41"/>
      <c r="N355" s="41"/>
    </row>
    <row r="356" spans="1:14" ht="15.75" customHeight="1">
      <c r="A356" s="104">
        <v>32</v>
      </c>
      <c r="B356" s="867" t="s">
        <v>312</v>
      </c>
      <c r="C356" s="896">
        <v>4734620</v>
      </c>
      <c r="D356" s="894">
        <v>4522100</v>
      </c>
      <c r="E356" s="160">
        <f t="shared" si="18"/>
        <v>0.9551136099623624</v>
      </c>
      <c r="H356" s="541"/>
      <c r="I356" s="542"/>
      <c r="J356" s="439"/>
      <c r="K356" s="51"/>
      <c r="L356" s="41"/>
      <c r="M356" s="41"/>
      <c r="N356" s="41"/>
    </row>
    <row r="357" spans="1:14" ht="16.5" customHeight="1">
      <c r="A357" s="104">
        <v>33</v>
      </c>
      <c r="B357" s="867" t="s">
        <v>313</v>
      </c>
      <c r="C357" s="896">
        <v>2962080</v>
      </c>
      <c r="D357" s="894">
        <v>2986500</v>
      </c>
      <c r="E357" s="160">
        <f t="shared" si="18"/>
        <v>1.0082442067736186</v>
      </c>
      <c r="H357" s="91"/>
      <c r="I357" s="542"/>
      <c r="J357" s="439"/>
      <c r="K357" s="51"/>
      <c r="L357" s="41"/>
      <c r="M357" s="41"/>
      <c r="N357" s="41"/>
    </row>
    <row r="358" spans="1:24" s="839" customFormat="1" ht="16.5">
      <c r="A358" s="43"/>
      <c r="B358" s="886" t="s">
        <v>10</v>
      </c>
      <c r="C358" s="898">
        <f>SUM(C325:C357)</f>
        <v>299231340</v>
      </c>
      <c r="D358" s="899">
        <f>SUM(D325:D357)</f>
        <v>293974748</v>
      </c>
      <c r="E358" s="893">
        <f t="shared" si="18"/>
        <v>0.9824330165416497</v>
      </c>
      <c r="F358" s="311"/>
      <c r="G358" s="27"/>
      <c r="H358" s="844"/>
      <c r="I358" s="845"/>
      <c r="J358" s="844"/>
      <c r="K358" s="844"/>
      <c r="L358" s="844"/>
      <c r="M358" s="844"/>
      <c r="N358" s="844"/>
      <c r="O358" s="840"/>
      <c r="P358" s="1238"/>
      <c r="Q358" s="840"/>
      <c r="R358" s="840"/>
      <c r="S358" s="840"/>
      <c r="T358" s="840"/>
      <c r="U358" s="840"/>
      <c r="V358" s="840"/>
      <c r="W358" s="840"/>
      <c r="X358" s="840"/>
    </row>
    <row r="359" spans="1:24" ht="15">
      <c r="A359" s="19"/>
      <c r="B359" s="50"/>
      <c r="C359" s="51"/>
      <c r="D359" s="837"/>
      <c r="E359" s="56"/>
      <c r="F359" s="2"/>
      <c r="H359" s="40"/>
      <c r="I359" s="188"/>
      <c r="J359" s="40"/>
      <c r="K359" s="40"/>
      <c r="L359" s="40"/>
      <c r="M359" s="40"/>
      <c r="N359" s="40"/>
      <c r="O359" s="27"/>
      <c r="P359" s="1236"/>
      <c r="Q359" s="27"/>
      <c r="R359" s="27"/>
      <c r="S359" s="27"/>
      <c r="T359" s="27"/>
      <c r="U359" s="27"/>
      <c r="V359" s="27"/>
      <c r="W359" s="27"/>
      <c r="X359" s="27"/>
    </row>
    <row r="360" spans="1:24" s="2" customFormat="1" ht="16.5" customHeight="1">
      <c r="A360" s="1135" t="s">
        <v>83</v>
      </c>
      <c r="B360" s="1135"/>
      <c r="C360" s="1135"/>
      <c r="D360" s="1135"/>
      <c r="E360" s="1135"/>
      <c r="F360" s="1135"/>
      <c r="G360" s="718"/>
      <c r="H360" s="65"/>
      <c r="I360" s="377"/>
      <c r="J360" s="65"/>
      <c r="K360" s="65"/>
      <c r="L360" s="65"/>
      <c r="M360" s="65"/>
      <c r="N360" s="65"/>
      <c r="O360" s="65"/>
      <c r="P360" s="1239"/>
      <c r="Q360" s="65"/>
      <c r="R360" s="65"/>
      <c r="S360" s="65"/>
      <c r="T360" s="65"/>
      <c r="U360" s="65"/>
      <c r="V360" s="65"/>
      <c r="W360" s="65"/>
      <c r="X360" s="65"/>
    </row>
    <row r="361" spans="1:24" s="2" customFormat="1" ht="16.5" customHeight="1" hidden="1">
      <c r="A361" s="71"/>
      <c r="B361" s="49"/>
      <c r="C361" s="49"/>
      <c r="D361" s="185"/>
      <c r="E361" s="205"/>
      <c r="F361" s="49"/>
      <c r="G361" s="718"/>
      <c r="I361" s="377"/>
      <c r="J361" s="65"/>
      <c r="K361" s="65"/>
      <c r="L361" s="65"/>
      <c r="M361" s="65"/>
      <c r="N361" s="65"/>
      <c r="O361" s="65"/>
      <c r="P361" s="1239"/>
      <c r="Q361" s="65"/>
      <c r="R361" s="65"/>
      <c r="S361" s="65"/>
      <c r="T361" s="65"/>
      <c r="U361" s="65"/>
      <c r="V361" s="65"/>
      <c r="W361" s="65"/>
      <c r="X361" s="65"/>
    </row>
    <row r="362" spans="1:24" s="254" customFormat="1" ht="15.75" thickBot="1">
      <c r="A362" s="249" t="s">
        <v>67</v>
      </c>
      <c r="D362" s="255"/>
      <c r="E362" s="255"/>
      <c r="G362" s="723"/>
      <c r="H362" s="256"/>
      <c r="I362" s="386"/>
      <c r="J362" s="256"/>
      <c r="K362" s="256"/>
      <c r="L362" s="256"/>
      <c r="M362" s="256"/>
      <c r="N362" s="256"/>
      <c r="O362" s="256"/>
      <c r="P362" s="1237"/>
      <c r="Q362" s="256"/>
      <c r="R362" s="256"/>
      <c r="S362" s="256"/>
      <c r="T362" s="256"/>
      <c r="U362" s="256"/>
      <c r="V362" s="256"/>
      <c r="W362" s="256"/>
      <c r="X362" s="256"/>
    </row>
    <row r="363" spans="1:6" ht="22.5" customHeight="1">
      <c r="A363" s="107" t="s">
        <v>2</v>
      </c>
      <c r="B363" s="108"/>
      <c r="C363" s="125" t="s">
        <v>3</v>
      </c>
      <c r="D363" s="125" t="s">
        <v>4</v>
      </c>
      <c r="E363" s="206" t="s">
        <v>5</v>
      </c>
      <c r="F363" s="126" t="s">
        <v>6</v>
      </c>
    </row>
    <row r="364" spans="1:6" ht="16.5" customHeight="1">
      <c r="A364" s="121">
        <v>1</v>
      </c>
      <c r="B364" s="24">
        <v>2</v>
      </c>
      <c r="C364" s="89">
        <v>3</v>
      </c>
      <c r="D364" s="89">
        <v>4</v>
      </c>
      <c r="E364" s="207" t="s">
        <v>7</v>
      </c>
      <c r="F364" s="122">
        <v>6</v>
      </c>
    </row>
    <row r="365" spans="1:6" ht="17.25" customHeight="1">
      <c r="A365" s="87">
        <v>1</v>
      </c>
      <c r="B365" s="496" t="s">
        <v>376</v>
      </c>
      <c r="C365" s="416">
        <v>1050.143</v>
      </c>
      <c r="D365" s="26">
        <v>1050.143</v>
      </c>
      <c r="E365" s="220">
        <f>D365-C365</f>
        <v>0</v>
      </c>
      <c r="F365" s="105">
        <f>E365/C365</f>
        <v>0</v>
      </c>
    </row>
    <row r="366" spans="1:6" ht="16.5" customHeight="1">
      <c r="A366" s="87">
        <v>2</v>
      </c>
      <c r="B366" s="17" t="s">
        <v>339</v>
      </c>
      <c r="C366" s="1107">
        <v>105764.30999999998</v>
      </c>
      <c r="D366" s="416">
        <v>105764.30999999998</v>
      </c>
      <c r="E366" s="220">
        <f>D366-C366</f>
        <v>0</v>
      </c>
      <c r="F366" s="105">
        <f>E366/C366</f>
        <v>0</v>
      </c>
    </row>
    <row r="367" spans="1:6" ht="16.5" customHeight="1" thickBot="1">
      <c r="A367" s="88">
        <v>3</v>
      </c>
      <c r="B367" s="123" t="s">
        <v>377</v>
      </c>
      <c r="C367" s="1108">
        <v>91258.47059999999</v>
      </c>
      <c r="D367" s="142">
        <v>91258.47059999999</v>
      </c>
      <c r="E367" s="489">
        <f>D367-C367</f>
        <v>0</v>
      </c>
      <c r="F367" s="124">
        <f>E367/C367</f>
        <v>0</v>
      </c>
    </row>
    <row r="368" ht="15" hidden="1">
      <c r="A368" s="187"/>
    </row>
    <row r="369" ht="15" hidden="1">
      <c r="A369" s="187"/>
    </row>
    <row r="370" ht="15">
      <c r="A370" s="187"/>
    </row>
    <row r="371" ht="15">
      <c r="A371" s="187"/>
    </row>
    <row r="372" spans="1:24" s="254" customFormat="1" ht="15">
      <c r="A372" s="257" t="s">
        <v>68</v>
      </c>
      <c r="B372" s="258"/>
      <c r="C372" s="258"/>
      <c r="D372" s="258"/>
      <c r="E372" s="259"/>
      <c r="F372" s="258"/>
      <c r="G372" s="723"/>
      <c r="H372" s="260"/>
      <c r="I372" s="387"/>
      <c r="J372" s="260"/>
      <c r="K372" s="260"/>
      <c r="L372" s="260"/>
      <c r="M372" s="260"/>
      <c r="N372" s="260"/>
      <c r="O372" s="260"/>
      <c r="P372" s="1240"/>
      <c r="Q372" s="260"/>
      <c r="R372" s="260"/>
      <c r="S372" s="260"/>
      <c r="T372" s="260"/>
      <c r="U372" s="260"/>
      <c r="V372" s="260"/>
      <c r="W372" s="260"/>
      <c r="X372" s="260"/>
    </row>
    <row r="373" spans="1:24" s="37" customFormat="1" ht="15" hidden="1">
      <c r="A373" s="226"/>
      <c r="B373" s="52"/>
      <c r="C373" s="52"/>
      <c r="D373" s="52"/>
      <c r="E373" s="53"/>
      <c r="F373" s="52"/>
      <c r="G373" s="598"/>
      <c r="H373" s="36"/>
      <c r="I373" s="387"/>
      <c r="J373" s="36"/>
      <c r="K373" s="36"/>
      <c r="L373" s="36"/>
      <c r="M373" s="36"/>
      <c r="N373" s="36"/>
      <c r="O373" s="36"/>
      <c r="P373" s="1236"/>
      <c r="Q373" s="36"/>
      <c r="R373" s="36"/>
      <c r="S373" s="36"/>
      <c r="T373" s="36"/>
      <c r="U373" s="36"/>
      <c r="V373" s="36"/>
      <c r="W373" s="36"/>
      <c r="X373" s="36"/>
    </row>
    <row r="374" spans="1:26" s="254" customFormat="1" ht="16.5" customHeight="1">
      <c r="A374" s="249" t="s">
        <v>378</v>
      </c>
      <c r="B374" s="246"/>
      <c r="C374" s="260"/>
      <c r="D374" s="246"/>
      <c r="E374" s="255"/>
      <c r="F374" s="246"/>
      <c r="G374" s="724"/>
      <c r="H374" s="261"/>
      <c r="I374" s="388"/>
      <c r="J374" s="261"/>
      <c r="K374" s="261"/>
      <c r="L374" s="261"/>
      <c r="M374" s="261"/>
      <c r="N374" s="261"/>
      <c r="O374" s="261"/>
      <c r="P374" s="1241"/>
      <c r="Q374" s="261"/>
      <c r="R374" s="261"/>
      <c r="S374" s="261"/>
      <c r="T374" s="261"/>
      <c r="U374" s="261"/>
      <c r="V374" s="261"/>
      <c r="W374" s="261"/>
      <c r="X374" s="261"/>
      <c r="Y374" s="1110" t="s">
        <v>247</v>
      </c>
      <c r="Z374" s="1112" t="s">
        <v>248</v>
      </c>
    </row>
    <row r="375" spans="1:54" s="243" customFormat="1" ht="15.75" thickBot="1">
      <c r="A375" s="250" t="s">
        <v>379</v>
      </c>
      <c r="B375" s="251"/>
      <c r="C375" s="251"/>
      <c r="D375" s="251"/>
      <c r="E375" s="773" t="s">
        <v>80</v>
      </c>
      <c r="G375" s="725"/>
      <c r="H375" s="262"/>
      <c r="I375" s="389"/>
      <c r="J375" s="262"/>
      <c r="K375" s="262"/>
      <c r="L375" s="262"/>
      <c r="M375" s="262"/>
      <c r="N375" s="262"/>
      <c r="O375" s="262"/>
      <c r="P375" s="1242"/>
      <c r="Q375" s="262"/>
      <c r="R375" s="262"/>
      <c r="S375" s="262"/>
      <c r="T375" s="262"/>
      <c r="U375" s="262"/>
      <c r="V375" s="262"/>
      <c r="W375" s="262"/>
      <c r="X375" s="262"/>
      <c r="Y375" s="1111"/>
      <c r="Z375" s="1112"/>
      <c r="AH375" s="548"/>
      <c r="AI375" s="548"/>
      <c r="AJ375" s="548"/>
      <c r="AK375" s="548"/>
      <c r="AL375" s="548"/>
      <c r="AM375" s="548"/>
      <c r="AN375" s="548"/>
      <c r="AO375" s="548"/>
      <c r="AP375" s="548"/>
      <c r="AQ375" s="548"/>
      <c r="AR375" s="548"/>
      <c r="AS375" s="548"/>
      <c r="AT375" s="548"/>
      <c r="AU375" s="548"/>
      <c r="AV375" s="548"/>
      <c r="AW375" s="548"/>
      <c r="AX375" s="548"/>
      <c r="AY375" s="548"/>
      <c r="AZ375" s="548"/>
      <c r="BA375" s="548"/>
      <c r="BB375" s="548"/>
    </row>
    <row r="376" spans="1:54" ht="33" customHeight="1">
      <c r="A376" s="84" t="s">
        <v>8</v>
      </c>
      <c r="B376" s="85" t="s">
        <v>9</v>
      </c>
      <c r="C376" s="85" t="s">
        <v>340</v>
      </c>
      <c r="D376" s="85" t="s">
        <v>380</v>
      </c>
      <c r="E376" s="204" t="s">
        <v>341</v>
      </c>
      <c r="F376" s="29"/>
      <c r="H376" s="1122" t="s">
        <v>11</v>
      </c>
      <c r="I376" s="1122"/>
      <c r="J376" s="1122"/>
      <c r="K376" s="543"/>
      <c r="L376" s="1122" t="s">
        <v>280</v>
      </c>
      <c r="M376" s="1122"/>
      <c r="N376" s="1122"/>
      <c r="Y376" s="544" t="s">
        <v>251</v>
      </c>
      <c r="Z376" s="545" t="s">
        <v>179</v>
      </c>
      <c r="AA376" s="293" t="s">
        <v>181</v>
      </c>
      <c r="AB376" s="293"/>
      <c r="AC376" s="293" t="s">
        <v>295</v>
      </c>
      <c r="AD376" s="294" t="s">
        <v>252</v>
      </c>
      <c r="AE376" s="89"/>
      <c r="AF376" s="89"/>
      <c r="AG376" s="294" t="s">
        <v>182</v>
      </c>
      <c r="AH376" s="435"/>
      <c r="AI376" s="435"/>
      <c r="AJ376" s="435"/>
      <c r="AK376" s="435"/>
      <c r="AL376" s="435"/>
      <c r="AM376" s="435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</row>
    <row r="377" spans="1:54" ht="16.5" customHeight="1">
      <c r="A377" s="87">
        <v>1</v>
      </c>
      <c r="B377" s="879" t="s">
        <v>167</v>
      </c>
      <c r="C377" s="173">
        <v>2960.949</v>
      </c>
      <c r="D377" s="173">
        <v>40</v>
      </c>
      <c r="E377" s="628">
        <f>D377/C377</f>
        <v>0.01350918236011495</v>
      </c>
      <c r="F377" s="29"/>
      <c r="H377" s="776">
        <v>1596.66</v>
      </c>
      <c r="I377" s="776">
        <v>1364.289</v>
      </c>
      <c r="J377" s="173">
        <f>SUM(H377:I377)</f>
        <v>2960.949</v>
      </c>
      <c r="L377" s="778">
        <v>0</v>
      </c>
      <c r="M377" s="778">
        <v>40</v>
      </c>
      <c r="N377" s="173">
        <f>SUM(L377:M377)</f>
        <v>40</v>
      </c>
      <c r="Y377" s="25"/>
      <c r="Z377" s="18"/>
      <c r="AA377" s="25">
        <f>Y377+Z377</f>
        <v>0</v>
      </c>
      <c r="AB377" s="292"/>
      <c r="AC377" s="25"/>
      <c r="AD377" s="18"/>
      <c r="AE377" s="18"/>
      <c r="AF377" s="18"/>
      <c r="AG377" s="25">
        <f>SUM(AC377:AD377)</f>
        <v>0</v>
      </c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</row>
    <row r="378" spans="1:54" ht="16.5" customHeight="1">
      <c r="A378" s="87">
        <v>2</v>
      </c>
      <c r="B378" s="879" t="s">
        <v>84</v>
      </c>
      <c r="C378" s="173">
        <v>5852.113</v>
      </c>
      <c r="D378" s="173">
        <v>50</v>
      </c>
      <c r="E378" s="628">
        <f aca="true" t="shared" si="19" ref="E378:E410">D378/C378</f>
        <v>0.008543922511407417</v>
      </c>
      <c r="F378" s="29"/>
      <c r="H378" s="776">
        <v>3234.382</v>
      </c>
      <c r="I378" s="776">
        <v>2617.731</v>
      </c>
      <c r="J378" s="173">
        <f aca="true" t="shared" si="20" ref="J378:J410">SUM(H378:I378)</f>
        <v>5852.113</v>
      </c>
      <c r="L378" s="779">
        <v>0</v>
      </c>
      <c r="M378" s="778">
        <v>50</v>
      </c>
      <c r="N378" s="173">
        <f aca="true" t="shared" si="21" ref="N378:N409">SUM(L378:M378)</f>
        <v>50</v>
      </c>
      <c r="Y378" s="25"/>
      <c r="Z378" s="302"/>
      <c r="AA378" s="25">
        <f>Y378+Z378</f>
        <v>0</v>
      </c>
      <c r="AB378" s="25"/>
      <c r="AC378" s="25"/>
      <c r="AD378" s="18"/>
      <c r="AE378" s="18"/>
      <c r="AF378" s="18"/>
      <c r="AG378" s="18">
        <f>SUM(AC378:AD378)</f>
        <v>0</v>
      </c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</row>
    <row r="379" spans="1:54" ht="16.5" customHeight="1">
      <c r="A379" s="87">
        <v>3</v>
      </c>
      <c r="B379" s="879" t="s">
        <v>85</v>
      </c>
      <c r="C379" s="173">
        <v>2889.357</v>
      </c>
      <c r="D379" s="173">
        <v>0</v>
      </c>
      <c r="E379" s="628">
        <f t="shared" si="19"/>
        <v>0</v>
      </c>
      <c r="F379" s="29"/>
      <c r="H379" s="776">
        <v>1625.358</v>
      </c>
      <c r="I379" s="776">
        <v>1263.999</v>
      </c>
      <c r="J379" s="173">
        <f t="shared" si="20"/>
        <v>2889.357</v>
      </c>
      <c r="L379" s="778">
        <v>0</v>
      </c>
      <c r="M379" s="778">
        <v>0</v>
      </c>
      <c r="N379" s="173">
        <f t="shared" si="21"/>
        <v>0</v>
      </c>
      <c r="Y379" s="25"/>
      <c r="Z379" s="302"/>
      <c r="AA379" s="25">
        <f aca="true" t="shared" si="22" ref="AA379:AA409">Y379+Z379</f>
        <v>0</v>
      </c>
      <c r="AB379" s="25"/>
      <c r="AC379" s="25"/>
      <c r="AD379" s="18"/>
      <c r="AE379" s="18"/>
      <c r="AF379" s="18"/>
      <c r="AG379" s="18">
        <f aca="true" t="shared" si="23" ref="AG379:AG409">SUM(AC379:AD379)</f>
        <v>0</v>
      </c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</row>
    <row r="380" spans="1:54" ht="16.5" customHeight="1">
      <c r="A380" s="87">
        <v>4</v>
      </c>
      <c r="B380" s="879" t="s">
        <v>86</v>
      </c>
      <c r="C380" s="173">
        <v>5856.253</v>
      </c>
      <c r="D380" s="173">
        <v>75</v>
      </c>
      <c r="E380" s="628">
        <f t="shared" si="19"/>
        <v>0.012806823748905658</v>
      </c>
      <c r="F380" s="30"/>
      <c r="H380" s="776">
        <v>3417.158</v>
      </c>
      <c r="I380" s="776">
        <v>2439.095</v>
      </c>
      <c r="J380" s="173">
        <f t="shared" si="20"/>
        <v>5856.253</v>
      </c>
      <c r="L380" s="778">
        <v>0</v>
      </c>
      <c r="M380" s="778">
        <v>75</v>
      </c>
      <c r="N380" s="173">
        <f t="shared" si="21"/>
        <v>75</v>
      </c>
      <c r="Y380" s="25"/>
      <c r="Z380" s="302"/>
      <c r="AA380" s="25">
        <f t="shared" si="22"/>
        <v>0</v>
      </c>
      <c r="AB380" s="25"/>
      <c r="AC380" s="25"/>
      <c r="AD380" s="18"/>
      <c r="AE380" s="18"/>
      <c r="AF380" s="18"/>
      <c r="AG380" s="18">
        <f t="shared" si="23"/>
        <v>0</v>
      </c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</row>
    <row r="381" spans="1:54" ht="16.5" customHeight="1">
      <c r="A381" s="87">
        <v>5</v>
      </c>
      <c r="B381" s="879" t="s">
        <v>174</v>
      </c>
      <c r="C381" s="173">
        <v>1702.885</v>
      </c>
      <c r="D381" s="173">
        <v>0</v>
      </c>
      <c r="E381" s="628">
        <f t="shared" si="19"/>
        <v>0</v>
      </c>
      <c r="F381" s="29"/>
      <c r="H381" s="776">
        <v>957.186</v>
      </c>
      <c r="I381" s="776">
        <v>745.699</v>
      </c>
      <c r="J381" s="173">
        <f t="shared" si="20"/>
        <v>1702.885</v>
      </c>
      <c r="L381" s="778">
        <v>0</v>
      </c>
      <c r="M381" s="778">
        <v>0</v>
      </c>
      <c r="N381" s="173">
        <f t="shared" si="21"/>
        <v>0</v>
      </c>
      <c r="Y381" s="25"/>
      <c r="Z381" s="302"/>
      <c r="AA381" s="25">
        <f t="shared" si="22"/>
        <v>0</v>
      </c>
      <c r="AB381" s="25"/>
      <c r="AC381" s="25"/>
      <c r="AD381" s="18"/>
      <c r="AE381" s="18"/>
      <c r="AF381" s="18"/>
      <c r="AG381" s="18">
        <f t="shared" si="23"/>
        <v>0</v>
      </c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</row>
    <row r="382" spans="1:54" ht="16.5" customHeight="1">
      <c r="A382" s="87">
        <v>6</v>
      </c>
      <c r="B382" s="879" t="s">
        <v>87</v>
      </c>
      <c r="C382" s="173">
        <v>3350.827</v>
      </c>
      <c r="D382" s="173">
        <v>0</v>
      </c>
      <c r="E382" s="628">
        <f t="shared" si="19"/>
        <v>0</v>
      </c>
      <c r="F382" s="29"/>
      <c r="H382" s="776">
        <v>2162.13</v>
      </c>
      <c r="I382" s="776">
        <v>1188.697</v>
      </c>
      <c r="J382" s="173">
        <f t="shared" si="20"/>
        <v>3350.827</v>
      </c>
      <c r="L382" s="778">
        <v>0</v>
      </c>
      <c r="M382" s="778">
        <v>0</v>
      </c>
      <c r="N382" s="173">
        <f t="shared" si="21"/>
        <v>0</v>
      </c>
      <c r="Y382" s="25"/>
      <c r="Z382" s="302"/>
      <c r="AA382" s="25">
        <f t="shared" si="22"/>
        <v>0</v>
      </c>
      <c r="AB382" s="25"/>
      <c r="AC382" s="25"/>
      <c r="AD382" s="18"/>
      <c r="AE382" s="18"/>
      <c r="AF382" s="18"/>
      <c r="AG382" s="18">
        <f t="shared" si="23"/>
        <v>0</v>
      </c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</row>
    <row r="383" spans="1:54" ht="16.5" customHeight="1">
      <c r="A383" s="87">
        <v>7</v>
      </c>
      <c r="B383" s="879" t="s">
        <v>88</v>
      </c>
      <c r="C383" s="173">
        <v>2681.423</v>
      </c>
      <c r="D383" s="173">
        <v>70</v>
      </c>
      <c r="E383" s="628">
        <f t="shared" si="19"/>
        <v>0.026105541721690315</v>
      </c>
      <c r="F383" s="29"/>
      <c r="H383" s="776">
        <v>1402.683</v>
      </c>
      <c r="I383" s="776">
        <v>1278.74</v>
      </c>
      <c r="J383" s="173">
        <f t="shared" si="20"/>
        <v>2681.423</v>
      </c>
      <c r="L383" s="778">
        <v>40</v>
      </c>
      <c r="M383" s="778">
        <v>30</v>
      </c>
      <c r="N383" s="173">
        <f t="shared" si="21"/>
        <v>70</v>
      </c>
      <c r="Y383" s="25"/>
      <c r="Z383" s="302"/>
      <c r="AA383" s="25">
        <f t="shared" si="22"/>
        <v>0</v>
      </c>
      <c r="AB383" s="25"/>
      <c r="AC383" s="25"/>
      <c r="AD383" s="18"/>
      <c r="AE383" s="18"/>
      <c r="AF383" s="18"/>
      <c r="AG383" s="18">
        <f t="shared" si="23"/>
        <v>0</v>
      </c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</row>
    <row r="384" spans="1:54" ht="16.5" customHeight="1">
      <c r="A384" s="87">
        <v>8</v>
      </c>
      <c r="B384" s="879" t="s">
        <v>89</v>
      </c>
      <c r="C384" s="173">
        <v>9253.65</v>
      </c>
      <c r="D384" s="173">
        <v>160</v>
      </c>
      <c r="E384" s="628">
        <f t="shared" si="19"/>
        <v>0.017290474569494202</v>
      </c>
      <c r="F384" s="30"/>
      <c r="H384" s="776">
        <v>5534.848</v>
      </c>
      <c r="I384" s="776">
        <v>3718.802</v>
      </c>
      <c r="J384" s="173">
        <f t="shared" si="20"/>
        <v>9253.65</v>
      </c>
      <c r="L384" s="778">
        <v>60</v>
      </c>
      <c r="M384" s="778">
        <v>100</v>
      </c>
      <c r="N384" s="173">
        <f t="shared" si="21"/>
        <v>160</v>
      </c>
      <c r="Y384" s="25"/>
      <c r="Z384" s="302"/>
      <c r="AA384" s="25">
        <f t="shared" si="22"/>
        <v>0</v>
      </c>
      <c r="AB384" s="25"/>
      <c r="AC384" s="25"/>
      <c r="AD384" s="18"/>
      <c r="AE384" s="18"/>
      <c r="AF384" s="18"/>
      <c r="AG384" s="18">
        <f t="shared" si="23"/>
        <v>0</v>
      </c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</row>
    <row r="385" spans="1:54" ht="16.5" customHeight="1">
      <c r="A385" s="87">
        <v>9</v>
      </c>
      <c r="B385" s="879" t="s">
        <v>90</v>
      </c>
      <c r="C385" s="173">
        <v>3362.41</v>
      </c>
      <c r="D385" s="173">
        <v>0</v>
      </c>
      <c r="E385" s="628">
        <f t="shared" si="19"/>
        <v>0</v>
      </c>
      <c r="F385" s="29"/>
      <c r="H385" s="776">
        <v>1937.288</v>
      </c>
      <c r="I385" s="776">
        <v>1425.122</v>
      </c>
      <c r="J385" s="173">
        <f t="shared" si="20"/>
        <v>3362.41</v>
      </c>
      <c r="L385" s="778">
        <v>0</v>
      </c>
      <c r="M385" s="778">
        <v>0</v>
      </c>
      <c r="N385" s="173">
        <f t="shared" si="21"/>
        <v>0</v>
      </c>
      <c r="Y385" s="25"/>
      <c r="Z385" s="302"/>
      <c r="AA385" s="25">
        <f t="shared" si="22"/>
        <v>0</v>
      </c>
      <c r="AB385" s="25"/>
      <c r="AC385" s="25"/>
      <c r="AD385" s="18"/>
      <c r="AE385" s="18"/>
      <c r="AF385" s="18"/>
      <c r="AG385" s="18">
        <f t="shared" si="23"/>
        <v>0</v>
      </c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</row>
    <row r="386" spans="1:54" ht="16.5" customHeight="1">
      <c r="A386" s="87">
        <v>10</v>
      </c>
      <c r="B386" s="879" t="s">
        <v>170</v>
      </c>
      <c r="C386" s="173">
        <v>626.491</v>
      </c>
      <c r="D386" s="173">
        <v>0</v>
      </c>
      <c r="E386" s="628">
        <f t="shared" si="19"/>
        <v>0</v>
      </c>
      <c r="F386" s="29"/>
      <c r="H386" s="776">
        <v>357.977</v>
      </c>
      <c r="I386" s="776">
        <v>268.514</v>
      </c>
      <c r="J386" s="173">
        <f t="shared" si="20"/>
        <v>626.491</v>
      </c>
      <c r="L386" s="778">
        <v>0</v>
      </c>
      <c r="M386" s="778">
        <v>0</v>
      </c>
      <c r="N386" s="173">
        <f t="shared" si="21"/>
        <v>0</v>
      </c>
      <c r="Y386" s="25"/>
      <c r="Z386" s="302"/>
      <c r="AA386" s="25">
        <f t="shared" si="22"/>
        <v>0</v>
      </c>
      <c r="AB386" s="25"/>
      <c r="AC386" s="25"/>
      <c r="AD386" s="18"/>
      <c r="AE386" s="18"/>
      <c r="AF386" s="18"/>
      <c r="AG386" s="18">
        <f t="shared" si="23"/>
        <v>0</v>
      </c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</row>
    <row r="387" spans="1:54" ht="16.5" customHeight="1">
      <c r="A387" s="87">
        <v>11</v>
      </c>
      <c r="B387" s="879" t="s">
        <v>91</v>
      </c>
      <c r="C387" s="173">
        <v>4291.534</v>
      </c>
      <c r="D387" s="173">
        <v>0</v>
      </c>
      <c r="E387" s="628">
        <f t="shared" si="19"/>
        <v>0</v>
      </c>
      <c r="F387" s="29"/>
      <c r="H387" s="776">
        <v>2588.115</v>
      </c>
      <c r="I387" s="776">
        <v>1703.419</v>
      </c>
      <c r="J387" s="173">
        <f t="shared" si="20"/>
        <v>4291.534</v>
      </c>
      <c r="L387" s="778">
        <v>0</v>
      </c>
      <c r="M387" s="778">
        <v>0</v>
      </c>
      <c r="N387" s="173">
        <f t="shared" si="21"/>
        <v>0</v>
      </c>
      <c r="Y387" s="25"/>
      <c r="Z387" s="302"/>
      <c r="AA387" s="25">
        <f t="shared" si="22"/>
        <v>0</v>
      </c>
      <c r="AB387" s="25"/>
      <c r="AC387" s="25"/>
      <c r="AD387" s="18"/>
      <c r="AE387" s="18"/>
      <c r="AF387" s="18"/>
      <c r="AG387" s="18">
        <f t="shared" si="23"/>
        <v>0</v>
      </c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</row>
    <row r="388" spans="1:54" ht="16.5" customHeight="1">
      <c r="A388" s="87">
        <v>12</v>
      </c>
      <c r="B388" s="879" t="s">
        <v>168</v>
      </c>
      <c r="C388" s="173">
        <v>3021.526</v>
      </c>
      <c r="D388" s="173">
        <v>0</v>
      </c>
      <c r="E388" s="628">
        <f t="shared" si="19"/>
        <v>0</v>
      </c>
      <c r="F388" s="30"/>
      <c r="H388" s="776">
        <v>1643.838</v>
      </c>
      <c r="I388" s="776">
        <v>1377.688</v>
      </c>
      <c r="J388" s="173">
        <f t="shared" si="20"/>
        <v>3021.526</v>
      </c>
      <c r="L388" s="778">
        <v>0</v>
      </c>
      <c r="M388" s="778">
        <v>0</v>
      </c>
      <c r="N388" s="173">
        <f t="shared" si="21"/>
        <v>0</v>
      </c>
      <c r="Y388" s="25"/>
      <c r="Z388" s="302"/>
      <c r="AA388" s="25">
        <f t="shared" si="22"/>
        <v>0</v>
      </c>
      <c r="AB388" s="25"/>
      <c r="AC388" s="25"/>
      <c r="AD388" s="18"/>
      <c r="AE388" s="18"/>
      <c r="AF388" s="18"/>
      <c r="AG388" s="18">
        <f t="shared" si="23"/>
        <v>0</v>
      </c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</row>
    <row r="389" spans="1:54" ht="16.5" customHeight="1">
      <c r="A389" s="87">
        <v>13</v>
      </c>
      <c r="B389" s="879" t="s">
        <v>92</v>
      </c>
      <c r="C389" s="173">
        <v>2290.478</v>
      </c>
      <c r="D389" s="173">
        <v>0</v>
      </c>
      <c r="E389" s="628">
        <f t="shared" si="19"/>
        <v>0</v>
      </c>
      <c r="F389" s="29"/>
      <c r="H389" s="776">
        <v>1329.18</v>
      </c>
      <c r="I389" s="776">
        <v>961.298</v>
      </c>
      <c r="J389" s="173">
        <f t="shared" si="20"/>
        <v>2290.478</v>
      </c>
      <c r="L389" s="778">
        <v>0</v>
      </c>
      <c r="M389" s="778">
        <v>0</v>
      </c>
      <c r="N389" s="173">
        <f t="shared" si="21"/>
        <v>0</v>
      </c>
      <c r="Y389" s="25"/>
      <c r="Z389" s="302"/>
      <c r="AA389" s="25">
        <f t="shared" si="22"/>
        <v>0</v>
      </c>
      <c r="AB389" s="25"/>
      <c r="AC389" s="25"/>
      <c r="AD389" s="18"/>
      <c r="AE389" s="18"/>
      <c r="AF389" s="18"/>
      <c r="AG389" s="18">
        <f t="shared" si="23"/>
        <v>0</v>
      </c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</row>
    <row r="390" spans="1:54" ht="16.5" customHeight="1">
      <c r="A390" s="87">
        <v>14</v>
      </c>
      <c r="B390" s="879" t="s">
        <v>93</v>
      </c>
      <c r="C390" s="173">
        <v>2849.76</v>
      </c>
      <c r="D390" s="173">
        <v>0</v>
      </c>
      <c r="E390" s="628">
        <f t="shared" si="19"/>
        <v>0</v>
      </c>
      <c r="F390" s="29"/>
      <c r="H390" s="776">
        <v>1512.036</v>
      </c>
      <c r="I390" s="776">
        <v>1337.724</v>
      </c>
      <c r="J390" s="173">
        <f t="shared" si="20"/>
        <v>2849.76</v>
      </c>
      <c r="L390" s="778">
        <v>0</v>
      </c>
      <c r="M390" s="778">
        <v>0</v>
      </c>
      <c r="N390" s="173">
        <f t="shared" si="21"/>
        <v>0</v>
      </c>
      <c r="Y390" s="25"/>
      <c r="Z390" s="302"/>
      <c r="AA390" s="25">
        <f t="shared" si="22"/>
        <v>0</v>
      </c>
      <c r="AB390" s="25"/>
      <c r="AC390" s="25"/>
      <c r="AD390" s="18"/>
      <c r="AE390" s="18"/>
      <c r="AF390" s="18"/>
      <c r="AG390" s="18">
        <f t="shared" si="23"/>
        <v>0</v>
      </c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</row>
    <row r="391" spans="1:54" ht="16.5" customHeight="1">
      <c r="A391" s="87">
        <v>15</v>
      </c>
      <c r="B391" s="879" t="s">
        <v>298</v>
      </c>
      <c r="C391" s="173">
        <v>2050.283</v>
      </c>
      <c r="D391" s="173">
        <v>100</v>
      </c>
      <c r="E391" s="628">
        <f t="shared" si="19"/>
        <v>0.04877375464752915</v>
      </c>
      <c r="F391" s="29"/>
      <c r="H391" s="776">
        <v>1055.757</v>
      </c>
      <c r="I391" s="777">
        <v>994.526</v>
      </c>
      <c r="J391" s="173">
        <f t="shared" si="20"/>
        <v>2050.283</v>
      </c>
      <c r="L391" s="778">
        <v>0</v>
      </c>
      <c r="M391" s="780">
        <v>100</v>
      </c>
      <c r="N391" s="173">
        <f t="shared" si="21"/>
        <v>100</v>
      </c>
      <c r="Y391" s="25"/>
      <c r="Z391" s="302"/>
      <c r="AA391" s="25">
        <f t="shared" si="22"/>
        <v>0</v>
      </c>
      <c r="AB391" s="25"/>
      <c r="AC391" s="25"/>
      <c r="AD391" s="18"/>
      <c r="AE391" s="18"/>
      <c r="AF391" s="18"/>
      <c r="AG391" s="18">
        <f t="shared" si="23"/>
        <v>0</v>
      </c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</row>
    <row r="392" spans="1:54" ht="16.5" customHeight="1">
      <c r="A392" s="87">
        <v>16</v>
      </c>
      <c r="B392" s="879" t="s">
        <v>299</v>
      </c>
      <c r="C392" s="173">
        <v>4686.991</v>
      </c>
      <c r="D392" s="173">
        <v>0</v>
      </c>
      <c r="E392" s="628">
        <f t="shared" si="19"/>
        <v>0</v>
      </c>
      <c r="F392" s="30"/>
      <c r="H392" s="776">
        <v>2555.67</v>
      </c>
      <c r="I392" s="310">
        <v>2131.321</v>
      </c>
      <c r="J392" s="173">
        <f t="shared" si="20"/>
        <v>4686.991</v>
      </c>
      <c r="L392" s="778">
        <v>0</v>
      </c>
      <c r="M392" s="780">
        <v>0</v>
      </c>
      <c r="N392" s="173">
        <f t="shared" si="21"/>
        <v>0</v>
      </c>
      <c r="Y392" s="25"/>
      <c r="Z392" s="302"/>
      <c r="AA392" s="25">
        <f t="shared" si="22"/>
        <v>0</v>
      </c>
      <c r="AB392" s="25"/>
      <c r="AC392" s="25"/>
      <c r="AD392" s="18"/>
      <c r="AE392" s="18"/>
      <c r="AF392" s="18"/>
      <c r="AG392" s="18">
        <f t="shared" si="23"/>
        <v>0</v>
      </c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</row>
    <row r="393" spans="1:54" ht="16.5" customHeight="1">
      <c r="A393" s="87">
        <v>17</v>
      </c>
      <c r="B393" s="879" t="s">
        <v>176</v>
      </c>
      <c r="C393" s="173">
        <v>2971.6499999999996</v>
      </c>
      <c r="D393" s="173">
        <v>30</v>
      </c>
      <c r="E393" s="628">
        <f t="shared" si="19"/>
        <v>0.010095401544596438</v>
      </c>
      <c r="F393" s="29"/>
      <c r="H393" s="310">
        <v>1678.032</v>
      </c>
      <c r="I393" s="310">
        <v>1293.618</v>
      </c>
      <c r="J393" s="173">
        <f t="shared" si="20"/>
        <v>2971.6499999999996</v>
      </c>
      <c r="L393" s="780">
        <v>30</v>
      </c>
      <c r="M393" s="780">
        <v>0</v>
      </c>
      <c r="N393" s="173">
        <f t="shared" si="21"/>
        <v>30</v>
      </c>
      <c r="Y393" s="25"/>
      <c r="Z393" s="302"/>
      <c r="AA393" s="25">
        <f t="shared" si="22"/>
        <v>0</v>
      </c>
      <c r="AB393" s="25"/>
      <c r="AC393" s="25"/>
      <c r="AD393" s="18"/>
      <c r="AE393" s="18"/>
      <c r="AF393" s="18"/>
      <c r="AG393" s="18">
        <f t="shared" si="23"/>
        <v>0</v>
      </c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</row>
    <row r="394" spans="1:54" ht="16.5" customHeight="1">
      <c r="A394" s="87">
        <v>18</v>
      </c>
      <c r="B394" s="879" t="s">
        <v>94</v>
      </c>
      <c r="C394" s="173">
        <v>4886.898999999999</v>
      </c>
      <c r="D394" s="173">
        <v>0</v>
      </c>
      <c r="E394" s="628">
        <f t="shared" si="19"/>
        <v>0</v>
      </c>
      <c r="F394" s="29"/>
      <c r="H394" s="310">
        <v>2994.89</v>
      </c>
      <c r="I394" s="310">
        <v>1892.009</v>
      </c>
      <c r="J394" s="173">
        <f t="shared" si="20"/>
        <v>4886.898999999999</v>
      </c>
      <c r="L394" s="780">
        <v>0</v>
      </c>
      <c r="M394" s="780">
        <v>0</v>
      </c>
      <c r="N394" s="173">
        <f t="shared" si="21"/>
        <v>0</v>
      </c>
      <c r="Y394" s="25"/>
      <c r="Z394" s="302"/>
      <c r="AA394" s="25">
        <f t="shared" si="22"/>
        <v>0</v>
      </c>
      <c r="AB394" s="25"/>
      <c r="AC394" s="25"/>
      <c r="AD394" s="18"/>
      <c r="AE394" s="18"/>
      <c r="AF394" s="18"/>
      <c r="AG394" s="18">
        <f t="shared" si="23"/>
        <v>0</v>
      </c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</row>
    <row r="395" spans="1:54" ht="16.5" customHeight="1">
      <c r="A395" s="87">
        <v>19</v>
      </c>
      <c r="B395" s="879" t="s">
        <v>95</v>
      </c>
      <c r="C395" s="173">
        <v>3475.328</v>
      </c>
      <c r="D395" s="173">
        <v>35.56</v>
      </c>
      <c r="E395" s="628">
        <f t="shared" si="19"/>
        <v>0.010232127730102023</v>
      </c>
      <c r="F395" s="30"/>
      <c r="H395" s="310">
        <v>2024.139</v>
      </c>
      <c r="I395" s="310">
        <v>1451.189</v>
      </c>
      <c r="J395" s="173">
        <f t="shared" si="20"/>
        <v>3475.328</v>
      </c>
      <c r="L395" s="780">
        <v>35.56</v>
      </c>
      <c r="M395" s="780">
        <v>0</v>
      </c>
      <c r="N395" s="173">
        <f t="shared" si="21"/>
        <v>35.56</v>
      </c>
      <c r="Y395" s="25"/>
      <c r="Z395" s="302"/>
      <c r="AA395" s="25">
        <f t="shared" si="22"/>
        <v>0</v>
      </c>
      <c r="AB395" s="25"/>
      <c r="AC395" s="25"/>
      <c r="AD395" s="18"/>
      <c r="AE395" s="18"/>
      <c r="AF395" s="18"/>
      <c r="AG395" s="18">
        <f t="shared" si="23"/>
        <v>0</v>
      </c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</row>
    <row r="396" spans="1:54" ht="16.5" customHeight="1">
      <c r="A396" s="87">
        <v>20</v>
      </c>
      <c r="B396" s="879" t="s">
        <v>96</v>
      </c>
      <c r="C396" s="173">
        <v>3917.334</v>
      </c>
      <c r="D396" s="173">
        <v>285</v>
      </c>
      <c r="E396" s="628">
        <f t="shared" si="19"/>
        <v>0.07275356147829111</v>
      </c>
      <c r="F396" s="29"/>
      <c r="H396" s="310">
        <v>2079.834</v>
      </c>
      <c r="I396" s="777">
        <v>1837.5</v>
      </c>
      <c r="J396" s="173">
        <f t="shared" si="20"/>
        <v>3917.334</v>
      </c>
      <c r="L396" s="780">
        <v>85</v>
      </c>
      <c r="M396" s="780">
        <v>200</v>
      </c>
      <c r="N396" s="173">
        <f t="shared" si="21"/>
        <v>285</v>
      </c>
      <c r="Y396" s="25"/>
      <c r="Z396" s="302"/>
      <c r="AA396" s="25">
        <f t="shared" si="22"/>
        <v>0</v>
      </c>
      <c r="AB396" s="25"/>
      <c r="AC396" s="25"/>
      <c r="AD396" s="18"/>
      <c r="AE396" s="18"/>
      <c r="AF396" s="18"/>
      <c r="AG396" s="18">
        <f t="shared" si="23"/>
        <v>0</v>
      </c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</row>
    <row r="397" spans="1:54" ht="16.5" customHeight="1">
      <c r="A397" s="87">
        <v>21</v>
      </c>
      <c r="B397" s="879" t="s">
        <v>97</v>
      </c>
      <c r="C397" s="173">
        <v>3654.272</v>
      </c>
      <c r="D397" s="173">
        <v>0</v>
      </c>
      <c r="E397" s="628">
        <f t="shared" si="19"/>
        <v>0</v>
      </c>
      <c r="F397" s="29"/>
      <c r="H397" s="310">
        <v>2088.71</v>
      </c>
      <c r="I397" s="310">
        <v>1565.562</v>
      </c>
      <c r="J397" s="173">
        <f t="shared" si="20"/>
        <v>3654.272</v>
      </c>
      <c r="L397" s="780">
        <v>0</v>
      </c>
      <c r="M397" s="780">
        <v>0</v>
      </c>
      <c r="N397" s="173">
        <f t="shared" si="21"/>
        <v>0</v>
      </c>
      <c r="Y397" s="25"/>
      <c r="Z397" s="302"/>
      <c r="AA397" s="25">
        <f t="shared" si="22"/>
        <v>0</v>
      </c>
      <c r="AB397" s="25"/>
      <c r="AC397" s="25"/>
      <c r="AD397" s="18"/>
      <c r="AE397" s="18"/>
      <c r="AF397" s="18"/>
      <c r="AG397" s="18">
        <f t="shared" si="23"/>
        <v>0</v>
      </c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</row>
    <row r="398" spans="1:54" ht="16.5" customHeight="1">
      <c r="A398" s="87">
        <v>22</v>
      </c>
      <c r="B398" s="879" t="s">
        <v>98</v>
      </c>
      <c r="C398" s="173">
        <v>11115.931</v>
      </c>
      <c r="D398" s="173">
        <v>100</v>
      </c>
      <c r="E398" s="628">
        <f t="shared" si="19"/>
        <v>0.008996097582829545</v>
      </c>
      <c r="F398" s="29"/>
      <c r="H398" s="310">
        <v>6628.047</v>
      </c>
      <c r="I398" s="777">
        <v>4487.884</v>
      </c>
      <c r="J398" s="173">
        <f t="shared" si="20"/>
        <v>11115.931</v>
      </c>
      <c r="L398" s="780">
        <v>0</v>
      </c>
      <c r="M398" s="780">
        <v>100</v>
      </c>
      <c r="N398" s="173">
        <f t="shared" si="21"/>
        <v>100</v>
      </c>
      <c r="Y398" s="25"/>
      <c r="Z398" s="302"/>
      <c r="AA398" s="25">
        <f t="shared" si="22"/>
        <v>0</v>
      </c>
      <c r="AB398" s="25"/>
      <c r="AC398" s="25"/>
      <c r="AD398" s="18"/>
      <c r="AE398" s="18"/>
      <c r="AF398" s="18"/>
      <c r="AG398" s="18">
        <f t="shared" si="23"/>
        <v>0</v>
      </c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</row>
    <row r="399" spans="1:54" ht="16.5" customHeight="1">
      <c r="A399" s="87">
        <v>23</v>
      </c>
      <c r="B399" s="879" t="s">
        <v>99</v>
      </c>
      <c r="C399" s="173">
        <v>2310.7560000000003</v>
      </c>
      <c r="D399" s="173">
        <v>0</v>
      </c>
      <c r="E399" s="628">
        <f t="shared" si="19"/>
        <v>0</v>
      </c>
      <c r="F399" s="30"/>
      <c r="H399" s="310">
        <v>1278.626</v>
      </c>
      <c r="I399" s="310">
        <v>1032.13</v>
      </c>
      <c r="J399" s="173">
        <f t="shared" si="20"/>
        <v>2310.7560000000003</v>
      </c>
      <c r="L399" s="780">
        <v>0</v>
      </c>
      <c r="M399" s="780">
        <v>0</v>
      </c>
      <c r="N399" s="173">
        <f t="shared" si="21"/>
        <v>0</v>
      </c>
      <c r="Y399" s="25"/>
      <c r="Z399" s="302"/>
      <c r="AA399" s="25">
        <f t="shared" si="22"/>
        <v>0</v>
      </c>
      <c r="AB399" s="25"/>
      <c r="AC399" s="25"/>
      <c r="AD399" s="18"/>
      <c r="AE399" s="18"/>
      <c r="AF399" s="18"/>
      <c r="AG399" s="18">
        <f t="shared" si="23"/>
        <v>0</v>
      </c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</row>
    <row r="400" spans="1:54" ht="16.5" customHeight="1">
      <c r="A400" s="87">
        <v>24</v>
      </c>
      <c r="B400" s="879" t="s">
        <v>169</v>
      </c>
      <c r="C400" s="173">
        <v>3135.2610000000004</v>
      </c>
      <c r="D400" s="173">
        <v>50</v>
      </c>
      <c r="E400" s="628">
        <f t="shared" si="19"/>
        <v>0.015947635619490686</v>
      </c>
      <c r="F400" s="30"/>
      <c r="H400" s="310">
        <v>1736.131</v>
      </c>
      <c r="I400" s="310">
        <v>1399.13</v>
      </c>
      <c r="J400" s="173">
        <f t="shared" si="20"/>
        <v>3135.2610000000004</v>
      </c>
      <c r="L400" s="780">
        <v>0</v>
      </c>
      <c r="M400" s="780">
        <v>50</v>
      </c>
      <c r="N400" s="173">
        <f t="shared" si="21"/>
        <v>50</v>
      </c>
      <c r="Y400" s="25"/>
      <c r="Z400" s="302"/>
      <c r="AA400" s="25">
        <f t="shared" si="22"/>
        <v>0</v>
      </c>
      <c r="AB400" s="25"/>
      <c r="AC400" s="25"/>
      <c r="AD400" s="18"/>
      <c r="AE400" s="18"/>
      <c r="AF400" s="18"/>
      <c r="AG400" s="18">
        <f t="shared" si="23"/>
        <v>0</v>
      </c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</row>
    <row r="401" spans="1:54" ht="16.5" customHeight="1">
      <c r="A401" s="87">
        <v>25</v>
      </c>
      <c r="B401" s="879" t="s">
        <v>100</v>
      </c>
      <c r="C401" s="173">
        <v>6336.42</v>
      </c>
      <c r="D401" s="173">
        <v>0</v>
      </c>
      <c r="E401" s="628">
        <f t="shared" si="19"/>
        <v>0</v>
      </c>
      <c r="F401" s="30"/>
      <c r="H401" s="310">
        <v>3755.197</v>
      </c>
      <c r="I401" s="310">
        <v>2581.223</v>
      </c>
      <c r="J401" s="173">
        <f t="shared" si="20"/>
        <v>6336.42</v>
      </c>
      <c r="L401" s="780">
        <v>0</v>
      </c>
      <c r="M401" s="780">
        <v>0</v>
      </c>
      <c r="N401" s="173">
        <f t="shared" si="21"/>
        <v>0</v>
      </c>
      <c r="Y401" s="25"/>
      <c r="Z401" s="302"/>
      <c r="AA401" s="25">
        <f t="shared" si="22"/>
        <v>0</v>
      </c>
      <c r="AB401" s="25"/>
      <c r="AC401" s="25"/>
      <c r="AD401" s="18"/>
      <c r="AE401" s="18"/>
      <c r="AF401" s="18"/>
      <c r="AG401" s="18">
        <f t="shared" si="23"/>
        <v>0</v>
      </c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</row>
    <row r="402" spans="1:54" ht="16.5" customHeight="1">
      <c r="A402" s="87">
        <v>26</v>
      </c>
      <c r="B402" s="879" t="s">
        <v>101</v>
      </c>
      <c r="C402" s="173">
        <v>3639.031</v>
      </c>
      <c r="D402" s="173">
        <v>30</v>
      </c>
      <c r="E402" s="628">
        <f t="shared" si="19"/>
        <v>0.008243952854482416</v>
      </c>
      <c r="F402" s="30"/>
      <c r="H402" s="310">
        <v>2188.788</v>
      </c>
      <c r="I402" s="310">
        <v>1450.243</v>
      </c>
      <c r="J402" s="173">
        <f t="shared" si="20"/>
        <v>3639.031</v>
      </c>
      <c r="L402" s="780">
        <v>0</v>
      </c>
      <c r="M402" s="780">
        <v>30</v>
      </c>
      <c r="N402" s="173">
        <f t="shared" si="21"/>
        <v>30</v>
      </c>
      <c r="Y402" s="25"/>
      <c r="Z402" s="302"/>
      <c r="AA402" s="25">
        <f t="shared" si="22"/>
        <v>0</v>
      </c>
      <c r="AB402" s="25"/>
      <c r="AC402" s="25"/>
      <c r="AD402" s="18"/>
      <c r="AE402" s="18"/>
      <c r="AF402" s="18"/>
      <c r="AG402" s="18">
        <f t="shared" si="23"/>
        <v>0</v>
      </c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</row>
    <row r="403" spans="1:54" ht="16.5" customHeight="1">
      <c r="A403" s="87">
        <v>27</v>
      </c>
      <c r="B403" s="879" t="s">
        <v>102</v>
      </c>
      <c r="C403" s="173">
        <v>2594.498</v>
      </c>
      <c r="D403" s="173">
        <v>24.583</v>
      </c>
      <c r="E403" s="628">
        <f t="shared" si="19"/>
        <v>0.009475050664907045</v>
      </c>
      <c r="F403" s="30"/>
      <c r="H403" s="310">
        <v>1516.948</v>
      </c>
      <c r="I403" s="310">
        <v>1077.55</v>
      </c>
      <c r="J403" s="173">
        <f t="shared" si="20"/>
        <v>2594.498</v>
      </c>
      <c r="L403" s="780">
        <v>0</v>
      </c>
      <c r="M403" s="780">
        <v>24.583</v>
      </c>
      <c r="N403" s="173">
        <f t="shared" si="21"/>
        <v>24.583</v>
      </c>
      <c r="Y403" s="25"/>
      <c r="Z403" s="302"/>
      <c r="AA403" s="25">
        <f t="shared" si="22"/>
        <v>0</v>
      </c>
      <c r="AB403" s="25"/>
      <c r="AC403" s="25"/>
      <c r="AD403" s="18"/>
      <c r="AE403" s="18"/>
      <c r="AF403" s="18"/>
      <c r="AG403" s="18">
        <f t="shared" si="23"/>
        <v>0</v>
      </c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</row>
    <row r="404" spans="1:54" ht="16.5" customHeight="1">
      <c r="A404" s="104">
        <v>28</v>
      </c>
      <c r="B404" s="880" t="s">
        <v>308</v>
      </c>
      <c r="C404" s="173">
        <v>0</v>
      </c>
      <c r="D404" s="173">
        <v>0</v>
      </c>
      <c r="E404" s="628" t="e">
        <f t="shared" si="19"/>
        <v>#DIV/0!</v>
      </c>
      <c r="F404" s="30"/>
      <c r="H404" s="900">
        <v>0</v>
      </c>
      <c r="I404" s="901">
        <v>0</v>
      </c>
      <c r="J404" s="173">
        <f t="shared" si="20"/>
        <v>0</v>
      </c>
      <c r="L404" s="774">
        <v>0</v>
      </c>
      <c r="M404" s="775">
        <v>0</v>
      </c>
      <c r="N404" s="173">
        <f t="shared" si="21"/>
        <v>0</v>
      </c>
      <c r="Y404" s="25"/>
      <c r="Z404" s="302"/>
      <c r="AA404" s="25"/>
      <c r="AB404" s="25"/>
      <c r="AC404" s="25"/>
      <c r="AD404" s="18"/>
      <c r="AE404" s="18"/>
      <c r="AF404" s="18"/>
      <c r="AG404" s="18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</row>
    <row r="405" spans="1:54" ht="16.5" customHeight="1">
      <c r="A405" s="104">
        <v>29</v>
      </c>
      <c r="B405" s="880" t="s">
        <v>309</v>
      </c>
      <c r="C405" s="173">
        <v>0</v>
      </c>
      <c r="D405" s="173">
        <v>0</v>
      </c>
      <c r="E405" s="628" t="e">
        <f t="shared" si="19"/>
        <v>#DIV/0!</v>
      </c>
      <c r="F405" s="30"/>
      <c r="H405" s="900">
        <v>0</v>
      </c>
      <c r="I405" s="901">
        <v>0</v>
      </c>
      <c r="J405" s="173">
        <f t="shared" si="20"/>
        <v>0</v>
      </c>
      <c r="L405" s="774">
        <v>0</v>
      </c>
      <c r="M405" s="775">
        <v>0</v>
      </c>
      <c r="N405" s="173">
        <f t="shared" si="21"/>
        <v>0</v>
      </c>
      <c r="Y405" s="25"/>
      <c r="Z405" s="302"/>
      <c r="AA405" s="25"/>
      <c r="AB405" s="25"/>
      <c r="AC405" s="25"/>
      <c r="AD405" s="18"/>
      <c r="AE405" s="18"/>
      <c r="AF405" s="18"/>
      <c r="AG405" s="18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</row>
    <row r="406" spans="1:54" ht="16.5" customHeight="1">
      <c r="A406" s="104">
        <v>30</v>
      </c>
      <c r="B406" s="880" t="s">
        <v>310</v>
      </c>
      <c r="C406" s="173">
        <v>0</v>
      </c>
      <c r="D406" s="173">
        <v>0</v>
      </c>
      <c r="E406" s="628" t="e">
        <f t="shared" si="19"/>
        <v>#DIV/0!</v>
      </c>
      <c r="F406" s="30"/>
      <c r="H406" s="900">
        <v>0</v>
      </c>
      <c r="I406" s="901">
        <v>0</v>
      </c>
      <c r="J406" s="173">
        <f t="shared" si="20"/>
        <v>0</v>
      </c>
      <c r="L406" s="774">
        <v>0</v>
      </c>
      <c r="M406" s="775">
        <v>0</v>
      </c>
      <c r="N406" s="173">
        <f t="shared" si="21"/>
        <v>0</v>
      </c>
      <c r="Y406" s="25"/>
      <c r="Z406" s="302"/>
      <c r="AA406" s="25"/>
      <c r="AB406" s="25"/>
      <c r="AC406" s="25"/>
      <c r="AD406" s="18"/>
      <c r="AE406" s="18"/>
      <c r="AF406" s="18"/>
      <c r="AG406" s="18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</row>
    <row r="407" spans="1:54" ht="16.5" customHeight="1">
      <c r="A407" s="104">
        <v>31</v>
      </c>
      <c r="B407" s="880" t="s">
        <v>311</v>
      </c>
      <c r="C407" s="173">
        <v>0</v>
      </c>
      <c r="D407" s="173">
        <v>0</v>
      </c>
      <c r="E407" s="628" t="e">
        <f t="shared" si="19"/>
        <v>#DIV/0!</v>
      </c>
      <c r="F407" s="30"/>
      <c r="H407" s="900">
        <v>0</v>
      </c>
      <c r="I407" s="901">
        <v>0</v>
      </c>
      <c r="J407" s="173">
        <f t="shared" si="20"/>
        <v>0</v>
      </c>
      <c r="L407" s="774">
        <v>0</v>
      </c>
      <c r="M407" s="775">
        <v>0</v>
      </c>
      <c r="N407" s="173">
        <f t="shared" si="21"/>
        <v>0</v>
      </c>
      <c r="Y407" s="25"/>
      <c r="Z407" s="302"/>
      <c r="AA407" s="25"/>
      <c r="AB407" s="25"/>
      <c r="AC407" s="25"/>
      <c r="AD407" s="18"/>
      <c r="AE407" s="18"/>
      <c r="AF407" s="18"/>
      <c r="AG407" s="18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</row>
    <row r="408" spans="1:54" ht="16.5" customHeight="1">
      <c r="A408" s="104">
        <v>32</v>
      </c>
      <c r="B408" s="880" t="s">
        <v>312</v>
      </c>
      <c r="C408" s="173">
        <v>0</v>
      </c>
      <c r="D408" s="173">
        <v>0</v>
      </c>
      <c r="E408" s="628" t="e">
        <f t="shared" si="19"/>
        <v>#DIV/0!</v>
      </c>
      <c r="F408" s="30"/>
      <c r="H408" s="900">
        <v>0</v>
      </c>
      <c r="I408" s="901">
        <v>0</v>
      </c>
      <c r="J408" s="173">
        <f t="shared" si="20"/>
        <v>0</v>
      </c>
      <c r="L408" s="774">
        <v>0</v>
      </c>
      <c r="M408" s="775">
        <v>0</v>
      </c>
      <c r="N408" s="173">
        <f t="shared" si="21"/>
        <v>0</v>
      </c>
      <c r="Y408" s="25"/>
      <c r="Z408" s="302"/>
      <c r="AA408" s="25"/>
      <c r="AB408" s="25"/>
      <c r="AC408" s="25"/>
      <c r="AD408" s="18"/>
      <c r="AE408" s="18"/>
      <c r="AF408" s="18"/>
      <c r="AG408" s="18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</row>
    <row r="409" spans="1:54" s="2" customFormat="1" ht="16.5" customHeight="1">
      <c r="A409" s="104">
        <v>33</v>
      </c>
      <c r="B409" s="880" t="s">
        <v>313</v>
      </c>
      <c r="C409" s="173">
        <v>0</v>
      </c>
      <c r="D409" s="173">
        <v>0</v>
      </c>
      <c r="E409" s="628" t="e">
        <f t="shared" si="19"/>
        <v>#DIV/0!</v>
      </c>
      <c r="G409" s="718"/>
      <c r="H409" s="900">
        <v>0</v>
      </c>
      <c r="I409" s="901">
        <v>0</v>
      </c>
      <c r="J409" s="173">
        <f t="shared" si="20"/>
        <v>0</v>
      </c>
      <c r="K409" s="65"/>
      <c r="L409" s="774">
        <v>0</v>
      </c>
      <c r="M409" s="775">
        <v>0</v>
      </c>
      <c r="N409" s="173">
        <f t="shared" si="21"/>
        <v>0</v>
      </c>
      <c r="O409" s="65"/>
      <c r="P409" s="1239"/>
      <c r="Q409" s="65"/>
      <c r="R409" s="65"/>
      <c r="S409" s="65"/>
      <c r="T409" s="65"/>
      <c r="U409" s="65"/>
      <c r="V409" s="65"/>
      <c r="W409" s="65"/>
      <c r="X409" s="65"/>
      <c r="Y409" s="26">
        <f>SUM(Y377:Y403)</f>
        <v>0</v>
      </c>
      <c r="Z409" s="304">
        <f>SUM(Z377:Z403)</f>
        <v>0</v>
      </c>
      <c r="AA409" s="26">
        <f t="shared" si="22"/>
        <v>0</v>
      </c>
      <c r="AB409" s="26"/>
      <c r="AC409" s="26">
        <f>SUM(AC377:AC403)</f>
        <v>0</v>
      </c>
      <c r="AD409" s="23">
        <f>SUM(AD377:AD403)</f>
        <v>0</v>
      </c>
      <c r="AE409" s="23"/>
      <c r="AF409" s="23"/>
      <c r="AG409" s="23">
        <f t="shared" si="23"/>
        <v>0</v>
      </c>
      <c r="AH409" s="303"/>
      <c r="AI409" s="303"/>
      <c r="AJ409" s="303"/>
      <c r="AK409" s="303"/>
      <c r="AL409" s="303"/>
      <c r="AM409" s="303"/>
      <c r="AN409" s="303"/>
      <c r="AO409" s="303"/>
      <c r="AP409" s="303"/>
      <c r="AQ409" s="303"/>
      <c r="AR409" s="303"/>
      <c r="AS409" s="303"/>
      <c r="AT409" s="303"/>
      <c r="AU409" s="303"/>
      <c r="AV409" s="303"/>
      <c r="AW409" s="303"/>
      <c r="AX409" s="303"/>
      <c r="AY409" s="303"/>
      <c r="AZ409" s="303"/>
      <c r="BA409" s="303"/>
      <c r="BB409" s="303"/>
    </row>
    <row r="410" spans="1:28" s="14" customFormat="1" ht="16.5" customHeight="1" thickBot="1">
      <c r="A410" s="147"/>
      <c r="B410" s="139" t="s">
        <v>10</v>
      </c>
      <c r="C410" s="176">
        <f>SUM(C377:C409)</f>
        <v>105764.31</v>
      </c>
      <c r="D410" s="176">
        <f>SUM(D377:D409)</f>
        <v>1050.143</v>
      </c>
      <c r="E410" s="629">
        <f t="shared" si="19"/>
        <v>0.00992908666449013</v>
      </c>
      <c r="G410" s="604"/>
      <c r="H410" s="902">
        <f>SUM(H377:H409)</f>
        <v>60879.60799999999</v>
      </c>
      <c r="I410" s="903">
        <f>SUM(I377:I409)</f>
        <v>44884.70199999999</v>
      </c>
      <c r="J410" s="365">
        <f t="shared" si="20"/>
        <v>105764.30999999998</v>
      </c>
      <c r="K410" s="40"/>
      <c r="L410" s="904">
        <f>SUM(L377:L409)</f>
        <v>250.56</v>
      </c>
      <c r="M410" s="906">
        <f>SUM(M377:M409)</f>
        <v>799.583</v>
      </c>
      <c r="N410" s="365">
        <f>SUM(L410:M410)</f>
        <v>1050.143</v>
      </c>
      <c r="O410" s="40"/>
      <c r="P410" s="1243"/>
      <c r="Q410" s="40"/>
      <c r="R410" s="40"/>
      <c r="S410" s="40"/>
      <c r="T410" s="40"/>
      <c r="U410" s="40"/>
      <c r="V410" s="40"/>
      <c r="W410" s="40"/>
      <c r="X410" s="40"/>
      <c r="Y410" s="439"/>
      <c r="Z410" s="439"/>
      <c r="AA410" s="41"/>
      <c r="AB410" s="41"/>
    </row>
    <row r="411" spans="1:28" s="14" customFormat="1" ht="16.5" customHeight="1">
      <c r="A411" s="15"/>
      <c r="C411" s="177"/>
      <c r="D411" s="177"/>
      <c r="E411" s="807"/>
      <c r="G411" s="604"/>
      <c r="H411" s="808"/>
      <c r="I411" s="809"/>
      <c r="J411" s="177"/>
      <c r="K411" s="40"/>
      <c r="L411" s="791"/>
      <c r="M411" s="792"/>
      <c r="N411" s="177"/>
      <c r="O411" s="40"/>
      <c r="P411" s="1243"/>
      <c r="Q411" s="40"/>
      <c r="R411" s="40"/>
      <c r="S411" s="40"/>
      <c r="T411" s="40"/>
      <c r="U411" s="40"/>
      <c r="V411" s="40"/>
      <c r="W411" s="40"/>
      <c r="X411" s="40"/>
      <c r="Y411" s="439"/>
      <c r="Z411" s="439"/>
      <c r="AA411" s="41"/>
      <c r="AB411" s="41"/>
    </row>
    <row r="412" spans="1:28" s="14" customFormat="1" ht="16.5" customHeight="1">
      <c r="A412" s="15"/>
      <c r="C412" s="177"/>
      <c r="D412" s="177"/>
      <c r="E412" s="807"/>
      <c r="G412" s="604"/>
      <c r="H412" s="808"/>
      <c r="I412" s="809"/>
      <c r="J412" s="177"/>
      <c r="K412" s="40"/>
      <c r="L412" s="791"/>
      <c r="M412" s="792"/>
      <c r="N412" s="177"/>
      <c r="O412" s="40"/>
      <c r="P412" s="1243"/>
      <c r="Q412" s="40"/>
      <c r="R412" s="40"/>
      <c r="S412" s="40"/>
      <c r="T412" s="40"/>
      <c r="U412" s="40"/>
      <c r="V412" s="40"/>
      <c r="W412" s="40"/>
      <c r="X412" s="40"/>
      <c r="Y412" s="439"/>
      <c r="Z412" s="439"/>
      <c r="AA412" s="41"/>
      <c r="AB412" s="41"/>
    </row>
    <row r="413" spans="1:54" s="254" customFormat="1" ht="16.5" customHeight="1">
      <c r="A413" s="249" t="s">
        <v>382</v>
      </c>
      <c r="B413" s="246"/>
      <c r="C413" s="260"/>
      <c r="D413" s="246"/>
      <c r="E413" s="247"/>
      <c r="F413" s="245"/>
      <c r="G413" s="724"/>
      <c r="H413" s="261"/>
      <c r="I413" s="388"/>
      <c r="J413" s="261"/>
      <c r="K413" s="261"/>
      <c r="L413" s="261"/>
      <c r="M413" s="261"/>
      <c r="N413" s="261"/>
      <c r="O413" s="261"/>
      <c r="P413" s="1241"/>
      <c r="Q413" s="261"/>
      <c r="R413" s="261"/>
      <c r="S413" s="261"/>
      <c r="T413" s="261"/>
      <c r="U413" s="261"/>
      <c r="V413" s="261"/>
      <c r="W413" s="261"/>
      <c r="X413" s="261"/>
      <c r="AH413" s="549"/>
      <c r="AI413" s="549"/>
      <c r="AJ413" s="549"/>
      <c r="AK413" s="549"/>
      <c r="AL413" s="549"/>
      <c r="AM413" s="549"/>
      <c r="AN413" s="549"/>
      <c r="AO413" s="549"/>
      <c r="AP413" s="549"/>
      <c r="AQ413" s="549"/>
      <c r="AR413" s="549"/>
      <c r="AS413" s="549"/>
      <c r="AT413" s="549"/>
      <c r="AU413" s="549"/>
      <c r="AV413" s="549"/>
      <c r="AW413" s="549"/>
      <c r="AX413" s="549"/>
      <c r="AY413" s="549"/>
      <c r="AZ413" s="549"/>
      <c r="BA413" s="549"/>
      <c r="BB413" s="549"/>
    </row>
    <row r="414" spans="1:142" s="243" customFormat="1" ht="16.5" customHeight="1" thickBot="1">
      <c r="A414" s="250" t="s">
        <v>384</v>
      </c>
      <c r="C414" s="251"/>
      <c r="D414" s="251"/>
      <c r="E414" s="252" t="s">
        <v>80</v>
      </c>
      <c r="G414" s="611"/>
      <c r="H414" s="253"/>
      <c r="I414" s="369"/>
      <c r="J414" s="253"/>
      <c r="K414" s="253"/>
      <c r="L414" s="253"/>
      <c r="M414" s="253"/>
      <c r="N414" s="253"/>
      <c r="O414" s="253"/>
      <c r="P414" s="1237"/>
      <c r="Q414" s="253"/>
      <c r="R414" s="253"/>
      <c r="S414" s="253"/>
      <c r="T414" s="253"/>
      <c r="U414" s="253"/>
      <c r="V414" s="253"/>
      <c r="W414" s="253"/>
      <c r="X414" s="253"/>
      <c r="EL414" s="243" t="s">
        <v>165</v>
      </c>
    </row>
    <row r="415" spans="1:35" ht="28.5" customHeight="1">
      <c r="A415" s="84" t="s">
        <v>2</v>
      </c>
      <c r="B415" s="85" t="s">
        <v>9</v>
      </c>
      <c r="C415" s="85" t="s">
        <v>342</v>
      </c>
      <c r="D415" s="85" t="s">
        <v>381</v>
      </c>
      <c r="E415" s="204" t="s">
        <v>343</v>
      </c>
      <c r="F415" s="29"/>
      <c r="H415" s="1119" t="s">
        <v>281</v>
      </c>
      <c r="I415" s="1120"/>
      <c r="J415" s="1121"/>
      <c r="Z415" s="294" t="s">
        <v>249</v>
      </c>
      <c r="AA415" s="294" t="s">
        <v>250</v>
      </c>
      <c r="AB415" s="294"/>
      <c r="AC415" s="296" t="s">
        <v>10</v>
      </c>
      <c r="AD415" s="296"/>
      <c r="AE415" s="296"/>
      <c r="AF415" s="296"/>
      <c r="AG415" s="296"/>
      <c r="AH415" s="295"/>
      <c r="AI415" s="295"/>
    </row>
    <row r="416" spans="1:35" ht="16.5" customHeight="1">
      <c r="A416" s="127">
        <v>1</v>
      </c>
      <c r="B416" s="879" t="s">
        <v>167</v>
      </c>
      <c r="C416" s="173">
        <f>C377</f>
        <v>2960.949</v>
      </c>
      <c r="D416" s="907">
        <v>83.5150000000001</v>
      </c>
      <c r="E416" s="630">
        <f>D416/C416</f>
        <v>0.028205484120125034</v>
      </c>
      <c r="H416" s="173">
        <v>21.909000000000106</v>
      </c>
      <c r="I416" s="173">
        <v>61.605999999999995</v>
      </c>
      <c r="J416" s="173">
        <f>SUM(H416:I416)</f>
        <v>83.5150000000001</v>
      </c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6.5" customHeight="1">
      <c r="A417" s="127">
        <v>2</v>
      </c>
      <c r="B417" s="879" t="s">
        <v>84</v>
      </c>
      <c r="C417" s="173">
        <f aca="true" t="shared" si="24" ref="C417:C448">C378</f>
        <v>5852.113</v>
      </c>
      <c r="D417" s="907">
        <v>134.82699999999977</v>
      </c>
      <c r="E417" s="630">
        <f aca="true" t="shared" si="25" ref="E417:E449">D417/C417</f>
        <v>0.023039028808910518</v>
      </c>
      <c r="H417" s="173">
        <v>44.096000000000004</v>
      </c>
      <c r="I417" s="173">
        <v>90.73099999999977</v>
      </c>
      <c r="J417" s="173">
        <f aca="true" t="shared" si="26" ref="J417:J449">SUM(H417:I417)</f>
        <v>134.82699999999977</v>
      </c>
      <c r="Z417" s="18"/>
      <c r="AA417" s="18"/>
      <c r="AB417" s="18"/>
      <c r="AC417" s="291">
        <f aca="true" t="shared" si="27" ref="AC417:AC449">Z417+AA417</f>
        <v>0</v>
      </c>
      <c r="AD417" s="18"/>
      <c r="AE417" s="18"/>
      <c r="AF417" s="18"/>
      <c r="AG417" s="18"/>
      <c r="AH417" s="18"/>
      <c r="AI417" s="18"/>
    </row>
    <row r="418" spans="1:35" ht="16.5" customHeight="1">
      <c r="A418" s="127">
        <v>3</v>
      </c>
      <c r="B418" s="879" t="s">
        <v>85</v>
      </c>
      <c r="C418" s="173">
        <f t="shared" si="24"/>
        <v>2889.357</v>
      </c>
      <c r="D418" s="907">
        <v>31.91500000000019</v>
      </c>
      <c r="E418" s="630">
        <f t="shared" si="25"/>
        <v>0.0110457101701175</v>
      </c>
      <c r="H418" s="173">
        <v>15.358000000000175</v>
      </c>
      <c r="I418" s="173">
        <v>16.557000000000016</v>
      </c>
      <c r="J418" s="173">
        <f t="shared" si="26"/>
        <v>31.91500000000019</v>
      </c>
      <c r="Z418" s="18"/>
      <c r="AA418" s="18"/>
      <c r="AB418" s="18"/>
      <c r="AC418" s="291">
        <f t="shared" si="27"/>
        <v>0</v>
      </c>
      <c r="AD418" s="18"/>
      <c r="AE418" s="18"/>
      <c r="AF418" s="18"/>
      <c r="AG418" s="18"/>
      <c r="AH418" s="18"/>
      <c r="AI418" s="18"/>
    </row>
    <row r="419" spans="1:35" ht="16.5" customHeight="1">
      <c r="A419" s="127">
        <v>4</v>
      </c>
      <c r="B419" s="879" t="s">
        <v>86</v>
      </c>
      <c r="C419" s="173">
        <f t="shared" si="24"/>
        <v>5856.253</v>
      </c>
      <c r="D419" s="907">
        <v>153.4739999999997</v>
      </c>
      <c r="E419" s="630">
        <f t="shared" si="25"/>
        <v>0.026206859573860576</v>
      </c>
      <c r="H419" s="173">
        <v>42.473999999999705</v>
      </c>
      <c r="I419" s="173">
        <v>111</v>
      </c>
      <c r="J419" s="173">
        <f t="shared" si="26"/>
        <v>153.4739999999997</v>
      </c>
      <c r="Z419" s="18"/>
      <c r="AA419" s="18"/>
      <c r="AB419" s="18"/>
      <c r="AC419" s="291">
        <f t="shared" si="27"/>
        <v>0</v>
      </c>
      <c r="AD419" s="18"/>
      <c r="AE419" s="18"/>
      <c r="AF419" s="18"/>
      <c r="AG419" s="18"/>
      <c r="AH419" s="18"/>
      <c r="AI419" s="18"/>
    </row>
    <row r="420" spans="1:35" ht="16.5" customHeight="1">
      <c r="A420" s="127">
        <v>5</v>
      </c>
      <c r="B420" s="879" t="s">
        <v>174</v>
      </c>
      <c r="C420" s="173">
        <f t="shared" si="24"/>
        <v>1702.885</v>
      </c>
      <c r="D420" s="907">
        <v>25.840999999999894</v>
      </c>
      <c r="E420" s="630">
        <f t="shared" si="25"/>
        <v>0.015174835646564445</v>
      </c>
      <c r="H420" s="173">
        <v>13.509000000000015</v>
      </c>
      <c r="I420" s="173">
        <v>12.33199999999988</v>
      </c>
      <c r="J420" s="173">
        <f t="shared" si="26"/>
        <v>25.840999999999894</v>
      </c>
      <c r="Z420" s="18"/>
      <c r="AA420" s="18"/>
      <c r="AB420" s="18"/>
      <c r="AC420" s="291">
        <f t="shared" si="27"/>
        <v>0</v>
      </c>
      <c r="AD420" s="18"/>
      <c r="AE420" s="18"/>
      <c r="AF420" s="18"/>
      <c r="AG420" s="18"/>
      <c r="AH420" s="18"/>
      <c r="AI420" s="18"/>
    </row>
    <row r="421" spans="1:35" ht="16.5" customHeight="1">
      <c r="A421" s="127">
        <v>6</v>
      </c>
      <c r="B421" s="879" t="s">
        <v>87</v>
      </c>
      <c r="C421" s="173">
        <f t="shared" si="24"/>
        <v>3350.827</v>
      </c>
      <c r="D421" s="907">
        <v>45.17800000000011</v>
      </c>
      <c r="E421" s="630">
        <f t="shared" si="25"/>
        <v>0.013482641747843176</v>
      </c>
      <c r="H421" s="173">
        <v>27.322000000000116</v>
      </c>
      <c r="I421" s="173">
        <v>17.855999999999995</v>
      </c>
      <c r="J421" s="173">
        <f t="shared" si="26"/>
        <v>45.17800000000011</v>
      </c>
      <c r="Z421" s="18"/>
      <c r="AA421" s="18"/>
      <c r="AB421" s="18"/>
      <c r="AC421" s="291">
        <f t="shared" si="27"/>
        <v>0</v>
      </c>
      <c r="AD421" s="18"/>
      <c r="AE421" s="18"/>
      <c r="AF421" s="18"/>
      <c r="AG421" s="18"/>
      <c r="AH421" s="18"/>
      <c r="AI421" s="18"/>
    </row>
    <row r="422" spans="1:35" ht="16.5" customHeight="1">
      <c r="A422" s="127">
        <v>7</v>
      </c>
      <c r="B422" s="879" t="s">
        <v>88</v>
      </c>
      <c r="C422" s="173">
        <f t="shared" si="24"/>
        <v>2681.423</v>
      </c>
      <c r="D422" s="907">
        <v>90.88499999999976</v>
      </c>
      <c r="E422" s="630">
        <f t="shared" si="25"/>
        <v>0.033894316562511684</v>
      </c>
      <c r="H422" s="173">
        <v>39.72199999999998</v>
      </c>
      <c r="I422" s="173">
        <v>51.16299999999978</v>
      </c>
      <c r="J422" s="173">
        <f t="shared" si="26"/>
        <v>90.88499999999976</v>
      </c>
      <c r="Z422" s="18"/>
      <c r="AA422" s="18"/>
      <c r="AB422" s="18"/>
      <c r="AC422" s="291">
        <f t="shared" si="27"/>
        <v>0</v>
      </c>
      <c r="AD422" s="18"/>
      <c r="AE422" s="18"/>
      <c r="AF422" s="18"/>
      <c r="AG422" s="18"/>
      <c r="AH422" s="18"/>
      <c r="AI422" s="18"/>
    </row>
    <row r="423" spans="1:35" ht="16.5" customHeight="1">
      <c r="A423" s="127">
        <v>8</v>
      </c>
      <c r="B423" s="879" t="s">
        <v>89</v>
      </c>
      <c r="C423" s="173">
        <f t="shared" si="24"/>
        <v>9253.65</v>
      </c>
      <c r="D423" s="907">
        <v>260.27899999999954</v>
      </c>
      <c r="E423" s="630">
        <f t="shared" si="25"/>
        <v>0.028127171440458582</v>
      </c>
      <c r="H423" s="173">
        <v>98.19799999999941</v>
      </c>
      <c r="I423" s="173">
        <v>162.08100000000013</v>
      </c>
      <c r="J423" s="173">
        <f t="shared" si="26"/>
        <v>260.27899999999954</v>
      </c>
      <c r="Z423" s="18"/>
      <c r="AA423" s="18"/>
      <c r="AB423" s="18"/>
      <c r="AC423" s="291">
        <f t="shared" si="27"/>
        <v>0</v>
      </c>
      <c r="AD423" s="18"/>
      <c r="AE423" s="18"/>
      <c r="AF423" s="18"/>
      <c r="AG423" s="18"/>
      <c r="AH423" s="18"/>
      <c r="AI423" s="18"/>
    </row>
    <row r="424" spans="1:35" ht="16.5" customHeight="1">
      <c r="A424" s="127">
        <v>9</v>
      </c>
      <c r="B424" s="879" t="s">
        <v>90</v>
      </c>
      <c r="C424" s="173">
        <f t="shared" si="24"/>
        <v>3362.41</v>
      </c>
      <c r="D424" s="907">
        <v>47.99999999999977</v>
      </c>
      <c r="E424" s="630">
        <f t="shared" si="25"/>
        <v>0.014275475031301886</v>
      </c>
      <c r="H424" s="173">
        <v>25.277999999999793</v>
      </c>
      <c r="I424" s="173">
        <v>22.72199999999998</v>
      </c>
      <c r="J424" s="173">
        <f t="shared" si="26"/>
        <v>47.99999999999977</v>
      </c>
      <c r="Z424" s="18"/>
      <c r="AA424" s="18"/>
      <c r="AB424" s="18"/>
      <c r="AC424" s="291">
        <f t="shared" si="27"/>
        <v>0</v>
      </c>
      <c r="AD424" s="18"/>
      <c r="AE424" s="18"/>
      <c r="AF424" s="18"/>
      <c r="AG424" s="18"/>
      <c r="AH424" s="18"/>
      <c r="AI424" s="18"/>
    </row>
    <row r="425" spans="1:35" ht="16.5" customHeight="1">
      <c r="A425" s="127">
        <v>10</v>
      </c>
      <c r="B425" s="879" t="s">
        <v>170</v>
      </c>
      <c r="C425" s="173">
        <f t="shared" si="24"/>
        <v>626.491</v>
      </c>
      <c r="D425" s="907">
        <v>9.562000000000012</v>
      </c>
      <c r="E425" s="630">
        <f t="shared" si="25"/>
        <v>0.015262789090346089</v>
      </c>
      <c r="H425" s="173">
        <v>5.066000000000031</v>
      </c>
      <c r="I425" s="173">
        <v>4.495999999999981</v>
      </c>
      <c r="J425" s="173">
        <f t="shared" si="26"/>
        <v>9.562000000000012</v>
      </c>
      <c r="Z425" s="18"/>
      <c r="AA425" s="18"/>
      <c r="AB425" s="18"/>
      <c r="AC425" s="291">
        <f t="shared" si="27"/>
        <v>0</v>
      </c>
      <c r="AD425" s="18"/>
      <c r="AE425" s="18"/>
      <c r="AF425" s="18"/>
      <c r="AG425" s="18"/>
      <c r="AH425" s="18"/>
      <c r="AI425" s="18"/>
    </row>
    <row r="426" spans="1:35" ht="16.5" customHeight="1">
      <c r="A426" s="127">
        <v>11</v>
      </c>
      <c r="B426" s="879" t="s">
        <v>91</v>
      </c>
      <c r="C426" s="173">
        <f t="shared" si="24"/>
        <v>4291.534</v>
      </c>
      <c r="D426" s="907">
        <v>50.30599999999981</v>
      </c>
      <c r="E426" s="630">
        <f t="shared" si="25"/>
        <v>0.011722148770113395</v>
      </c>
      <c r="H426" s="173">
        <v>27.85699999999997</v>
      </c>
      <c r="I426" s="173">
        <v>22.44899999999984</v>
      </c>
      <c r="J426" s="173">
        <f t="shared" si="26"/>
        <v>50.30599999999981</v>
      </c>
      <c r="Z426" s="18"/>
      <c r="AA426" s="18"/>
      <c r="AB426" s="18"/>
      <c r="AC426" s="291">
        <f t="shared" si="27"/>
        <v>0</v>
      </c>
      <c r="AD426" s="18"/>
      <c r="AE426" s="18"/>
      <c r="AF426" s="18"/>
      <c r="AG426" s="18"/>
      <c r="AH426" s="18"/>
      <c r="AI426" s="18"/>
    </row>
    <row r="427" spans="1:35" ht="16.5" customHeight="1">
      <c r="A427" s="127">
        <v>12</v>
      </c>
      <c r="B427" s="879" t="s">
        <v>168</v>
      </c>
      <c r="C427" s="173">
        <f t="shared" si="24"/>
        <v>3021.526</v>
      </c>
      <c r="D427" s="907">
        <v>44.365999999999985</v>
      </c>
      <c r="E427" s="630">
        <f t="shared" si="25"/>
        <v>0.014683309029940497</v>
      </c>
      <c r="H427" s="173">
        <v>22.249000000000024</v>
      </c>
      <c r="I427" s="173">
        <v>22.116999999999962</v>
      </c>
      <c r="J427" s="173">
        <f t="shared" si="26"/>
        <v>44.365999999999985</v>
      </c>
      <c r="Z427" s="18"/>
      <c r="AA427" s="18"/>
      <c r="AB427" s="18"/>
      <c r="AC427" s="291">
        <f t="shared" si="27"/>
        <v>0</v>
      </c>
      <c r="AD427" s="18"/>
      <c r="AE427" s="18"/>
      <c r="AF427" s="18"/>
      <c r="AG427" s="18"/>
      <c r="AH427" s="18"/>
      <c r="AI427" s="18"/>
    </row>
    <row r="428" spans="1:35" ht="16.5" customHeight="1">
      <c r="A428" s="127">
        <v>13</v>
      </c>
      <c r="B428" s="879" t="s">
        <v>92</v>
      </c>
      <c r="C428" s="173">
        <f t="shared" si="24"/>
        <v>2290.478</v>
      </c>
      <c r="D428" s="907">
        <v>22.16300000000001</v>
      </c>
      <c r="E428" s="630">
        <f t="shared" si="25"/>
        <v>0.009676146201797183</v>
      </c>
      <c r="H428" s="173">
        <v>11.76299999999992</v>
      </c>
      <c r="I428" s="173">
        <v>10.400000000000091</v>
      </c>
      <c r="J428" s="173">
        <f t="shared" si="26"/>
        <v>22.16300000000001</v>
      </c>
      <c r="Z428" s="18"/>
      <c r="AA428" s="18"/>
      <c r="AB428" s="18"/>
      <c r="AC428" s="291">
        <f t="shared" si="27"/>
        <v>0</v>
      </c>
      <c r="AD428" s="18"/>
      <c r="AE428" s="18"/>
      <c r="AF428" s="18"/>
      <c r="AG428" s="18"/>
      <c r="AH428" s="18"/>
      <c r="AI428" s="18"/>
    </row>
    <row r="429" spans="1:35" ht="16.5" customHeight="1">
      <c r="A429" s="127">
        <v>14</v>
      </c>
      <c r="B429" s="879" t="s">
        <v>93</v>
      </c>
      <c r="C429" s="173">
        <f t="shared" si="24"/>
        <v>2849.76</v>
      </c>
      <c r="D429" s="907">
        <v>42.61299999999983</v>
      </c>
      <c r="E429" s="630">
        <f t="shared" si="25"/>
        <v>0.014953189040480541</v>
      </c>
      <c r="H429" s="173">
        <v>20.929999999999836</v>
      </c>
      <c r="I429" s="173">
        <v>21.682999999999993</v>
      </c>
      <c r="J429" s="173">
        <f t="shared" si="26"/>
        <v>42.61299999999983</v>
      </c>
      <c r="Z429" s="18"/>
      <c r="AA429" s="18"/>
      <c r="AB429" s="18"/>
      <c r="AC429" s="291">
        <f t="shared" si="27"/>
        <v>0</v>
      </c>
      <c r="AD429" s="18"/>
      <c r="AE429" s="18"/>
      <c r="AF429" s="18"/>
      <c r="AG429" s="18"/>
      <c r="AH429" s="18"/>
      <c r="AI429" s="18"/>
    </row>
    <row r="430" spans="1:35" ht="16.5" customHeight="1">
      <c r="A430" s="127">
        <v>15</v>
      </c>
      <c r="B430" s="879" t="s">
        <v>298</v>
      </c>
      <c r="C430" s="173">
        <f t="shared" si="24"/>
        <v>2050.283</v>
      </c>
      <c r="D430" s="907">
        <v>90.11500000000001</v>
      </c>
      <c r="E430" s="630">
        <f t="shared" si="25"/>
        <v>0.04395246900062089</v>
      </c>
      <c r="H430" s="173">
        <v>13.326000000000022</v>
      </c>
      <c r="I430" s="173">
        <v>76.78899999999999</v>
      </c>
      <c r="J430" s="173">
        <f t="shared" si="26"/>
        <v>90.11500000000001</v>
      </c>
      <c r="Z430" s="18"/>
      <c r="AA430" s="18"/>
      <c r="AB430" s="18"/>
      <c r="AC430" s="291">
        <f t="shared" si="27"/>
        <v>0</v>
      </c>
      <c r="AD430" s="18"/>
      <c r="AE430" s="18"/>
      <c r="AF430" s="18"/>
      <c r="AG430" s="18"/>
      <c r="AH430" s="18"/>
      <c r="AI430" s="18"/>
    </row>
    <row r="431" spans="1:35" ht="16.5" customHeight="1">
      <c r="A431" s="127">
        <v>16</v>
      </c>
      <c r="B431" s="879" t="s">
        <v>299</v>
      </c>
      <c r="C431" s="173">
        <f t="shared" si="24"/>
        <v>4686.991</v>
      </c>
      <c r="D431" s="907">
        <v>54.672000000000025</v>
      </c>
      <c r="E431" s="630">
        <f t="shared" si="25"/>
        <v>0.0116646266229229</v>
      </c>
      <c r="H431" s="173">
        <v>27.968999999999824</v>
      </c>
      <c r="I431" s="173">
        <v>26.703000000000202</v>
      </c>
      <c r="J431" s="173">
        <f t="shared" si="26"/>
        <v>54.672000000000025</v>
      </c>
      <c r="Z431" s="18"/>
      <c r="AA431" s="18"/>
      <c r="AB431" s="18"/>
      <c r="AC431" s="291">
        <f t="shared" si="27"/>
        <v>0</v>
      </c>
      <c r="AD431" s="18"/>
      <c r="AE431" s="18"/>
      <c r="AF431" s="18"/>
      <c r="AG431" s="18"/>
      <c r="AH431" s="18"/>
      <c r="AI431" s="18"/>
    </row>
    <row r="432" spans="1:35" ht="16.5" customHeight="1">
      <c r="A432" s="127">
        <v>17</v>
      </c>
      <c r="B432" s="879" t="s">
        <v>176</v>
      </c>
      <c r="C432" s="173">
        <f t="shared" si="24"/>
        <v>2971.6499999999996</v>
      </c>
      <c r="D432" s="907">
        <v>59.31144999999992</v>
      </c>
      <c r="E432" s="630">
        <f t="shared" si="25"/>
        <v>0.01995909679807512</v>
      </c>
      <c r="H432" s="173">
        <v>37.94859999999994</v>
      </c>
      <c r="I432" s="173">
        <v>21.36284999999998</v>
      </c>
      <c r="J432" s="173">
        <f t="shared" si="26"/>
        <v>59.31144999999992</v>
      </c>
      <c r="Z432" s="18"/>
      <c r="AA432" s="18"/>
      <c r="AB432" s="18"/>
      <c r="AC432" s="291">
        <f t="shared" si="27"/>
        <v>0</v>
      </c>
      <c r="AD432" s="18"/>
      <c r="AE432" s="18"/>
      <c r="AF432" s="18"/>
      <c r="AG432" s="18"/>
      <c r="AH432" s="18"/>
      <c r="AI432" s="18"/>
    </row>
    <row r="433" spans="1:35" ht="16.5" customHeight="1">
      <c r="A433" s="127">
        <v>18</v>
      </c>
      <c r="B433" s="879" t="s">
        <v>94</v>
      </c>
      <c r="C433" s="173">
        <f t="shared" si="24"/>
        <v>4886.898999999999</v>
      </c>
      <c r="D433" s="907">
        <v>59.00599999999986</v>
      </c>
      <c r="E433" s="630">
        <f t="shared" si="25"/>
        <v>0.012074323615036828</v>
      </c>
      <c r="H433" s="173">
        <v>33.75099999999975</v>
      </c>
      <c r="I433" s="173">
        <v>25.25500000000011</v>
      </c>
      <c r="J433" s="173">
        <f t="shared" si="26"/>
        <v>59.00599999999986</v>
      </c>
      <c r="Z433" s="18"/>
      <c r="AA433" s="18"/>
      <c r="AB433" s="18"/>
      <c r="AC433" s="291">
        <f t="shared" si="27"/>
        <v>0</v>
      </c>
      <c r="AD433" s="18"/>
      <c r="AE433" s="18"/>
      <c r="AF433" s="18"/>
      <c r="AG433" s="18"/>
      <c r="AH433" s="18"/>
      <c r="AI433" s="18"/>
    </row>
    <row r="434" spans="1:35" ht="16.5" customHeight="1">
      <c r="A434" s="127">
        <v>19</v>
      </c>
      <c r="B434" s="879" t="s">
        <v>95</v>
      </c>
      <c r="C434" s="173">
        <f t="shared" si="24"/>
        <v>3475.328</v>
      </c>
      <c r="D434" s="907">
        <v>69.40699999999993</v>
      </c>
      <c r="E434" s="630">
        <f t="shared" si="25"/>
        <v>0.01997135234429669</v>
      </c>
      <c r="H434" s="173">
        <v>45.18299999999999</v>
      </c>
      <c r="I434" s="173">
        <v>24.223999999999933</v>
      </c>
      <c r="J434" s="173">
        <f t="shared" si="26"/>
        <v>69.40699999999993</v>
      </c>
      <c r="Z434" s="18"/>
      <c r="AA434" s="18"/>
      <c r="AB434" s="18"/>
      <c r="AC434" s="291">
        <f t="shared" si="27"/>
        <v>0</v>
      </c>
      <c r="AD434" s="18"/>
      <c r="AE434" s="18"/>
      <c r="AF434" s="18"/>
      <c r="AG434" s="18"/>
      <c r="AH434" s="18"/>
      <c r="AI434" s="18"/>
    </row>
    <row r="435" spans="1:35" ht="16.5" customHeight="1">
      <c r="A435" s="127">
        <v>20</v>
      </c>
      <c r="B435" s="879" t="s">
        <v>96</v>
      </c>
      <c r="C435" s="173">
        <f t="shared" si="24"/>
        <v>3917.334</v>
      </c>
      <c r="D435" s="907">
        <v>232.03300000000013</v>
      </c>
      <c r="E435" s="631">
        <f t="shared" si="25"/>
        <v>0.059232375896464316</v>
      </c>
      <c r="H435" s="173">
        <v>90.87800000000016</v>
      </c>
      <c r="I435" s="173">
        <v>141.15499999999997</v>
      </c>
      <c r="J435" s="173">
        <f t="shared" si="26"/>
        <v>232.03300000000013</v>
      </c>
      <c r="Z435" s="18"/>
      <c r="AA435" s="18"/>
      <c r="AB435" s="18"/>
      <c r="AC435" s="291">
        <f t="shared" si="27"/>
        <v>0</v>
      </c>
      <c r="AD435" s="18"/>
      <c r="AE435" s="18"/>
      <c r="AF435" s="18"/>
      <c r="AG435" s="18"/>
      <c r="AH435" s="18"/>
      <c r="AI435" s="18"/>
    </row>
    <row r="436" spans="1:35" ht="16.5" customHeight="1">
      <c r="A436" s="127">
        <v>21</v>
      </c>
      <c r="B436" s="879" t="s">
        <v>97</v>
      </c>
      <c r="C436" s="173">
        <f t="shared" si="24"/>
        <v>3654.272</v>
      </c>
      <c r="D436" s="907">
        <v>54.252100000000155</v>
      </c>
      <c r="E436" s="630">
        <f t="shared" si="25"/>
        <v>0.014846212870853663</v>
      </c>
      <c r="H436" s="173">
        <v>28.82860000000005</v>
      </c>
      <c r="I436" s="173">
        <v>25.423500000000104</v>
      </c>
      <c r="J436" s="173">
        <f t="shared" si="26"/>
        <v>54.252100000000155</v>
      </c>
      <c r="Z436" s="18"/>
      <c r="AA436" s="18"/>
      <c r="AB436" s="18"/>
      <c r="AC436" s="291">
        <f t="shared" si="27"/>
        <v>0</v>
      </c>
      <c r="AD436" s="18"/>
      <c r="AE436" s="18"/>
      <c r="AF436" s="18"/>
      <c r="AG436" s="18"/>
      <c r="AH436" s="18"/>
      <c r="AI436" s="18"/>
    </row>
    <row r="437" spans="1:35" ht="16.5" customHeight="1">
      <c r="A437" s="127">
        <v>22</v>
      </c>
      <c r="B437" s="879" t="s">
        <v>98</v>
      </c>
      <c r="C437" s="173">
        <f t="shared" si="24"/>
        <v>11115.931</v>
      </c>
      <c r="D437" s="907">
        <v>245.55205000000024</v>
      </c>
      <c r="E437" s="630">
        <f t="shared" si="25"/>
        <v>0.022090102034638414</v>
      </c>
      <c r="H437" s="173">
        <v>80.20600000000013</v>
      </c>
      <c r="I437" s="173">
        <v>165.3460500000001</v>
      </c>
      <c r="J437" s="173">
        <f t="shared" si="26"/>
        <v>245.55205000000024</v>
      </c>
      <c r="Z437" s="18"/>
      <c r="AA437" s="18"/>
      <c r="AB437" s="18"/>
      <c r="AC437" s="291">
        <f t="shared" si="27"/>
        <v>0</v>
      </c>
      <c r="AD437" s="18"/>
      <c r="AE437" s="18"/>
      <c r="AF437" s="18"/>
      <c r="AG437" s="18"/>
      <c r="AH437" s="18"/>
      <c r="AI437" s="18"/>
    </row>
    <row r="438" spans="1:35" ht="16.5" customHeight="1">
      <c r="A438" s="127">
        <v>23</v>
      </c>
      <c r="B438" s="879" t="s">
        <v>99</v>
      </c>
      <c r="C438" s="173">
        <f t="shared" si="24"/>
        <v>2310.7560000000003</v>
      </c>
      <c r="D438" s="907">
        <v>33.20499999999993</v>
      </c>
      <c r="E438" s="630">
        <f t="shared" si="25"/>
        <v>0.014369756045207682</v>
      </c>
      <c r="H438" s="173">
        <v>17.608999999999924</v>
      </c>
      <c r="I438" s="173">
        <v>15.596000000000004</v>
      </c>
      <c r="J438" s="173">
        <f t="shared" si="26"/>
        <v>33.20499999999993</v>
      </c>
      <c r="Z438" s="18"/>
      <c r="AA438" s="18"/>
      <c r="AB438" s="18"/>
      <c r="AC438" s="291">
        <f t="shared" si="27"/>
        <v>0</v>
      </c>
      <c r="AD438" s="18"/>
      <c r="AE438" s="18"/>
      <c r="AF438" s="18"/>
      <c r="AG438" s="18"/>
      <c r="AH438" s="18"/>
      <c r="AI438" s="18"/>
    </row>
    <row r="439" spans="1:35" ht="16.5" customHeight="1">
      <c r="A439" s="127">
        <v>24</v>
      </c>
      <c r="B439" s="879" t="s">
        <v>169</v>
      </c>
      <c r="C439" s="173">
        <f t="shared" si="24"/>
        <v>3135.2610000000004</v>
      </c>
      <c r="D439" s="907">
        <v>95.64199999999983</v>
      </c>
      <c r="E439" s="630">
        <f t="shared" si="25"/>
        <v>0.03050527531838651</v>
      </c>
      <c r="H439" s="173">
        <v>23.31699999999978</v>
      </c>
      <c r="I439" s="173">
        <v>72.32500000000005</v>
      </c>
      <c r="J439" s="173">
        <f t="shared" si="26"/>
        <v>95.64199999999983</v>
      </c>
      <c r="Z439" s="18"/>
      <c r="AA439" s="18"/>
      <c r="AB439" s="18"/>
      <c r="AC439" s="291">
        <f t="shared" si="27"/>
        <v>0</v>
      </c>
      <c r="AD439" s="18"/>
      <c r="AE439" s="18"/>
      <c r="AF439" s="18"/>
      <c r="AG439" s="18"/>
      <c r="AH439" s="18"/>
      <c r="AI439" s="18"/>
    </row>
    <row r="440" spans="1:35" ht="16.5" customHeight="1">
      <c r="A440" s="127">
        <v>25</v>
      </c>
      <c r="B440" s="879" t="s">
        <v>100</v>
      </c>
      <c r="C440" s="173">
        <f t="shared" si="24"/>
        <v>6336.42</v>
      </c>
      <c r="D440" s="907">
        <v>63.90499999999997</v>
      </c>
      <c r="E440" s="630">
        <f t="shared" si="25"/>
        <v>0.010085347877823751</v>
      </c>
      <c r="H440" s="173">
        <v>35.16199999999981</v>
      </c>
      <c r="I440" s="173">
        <v>28.743000000000166</v>
      </c>
      <c r="J440" s="173">
        <f t="shared" si="26"/>
        <v>63.90499999999997</v>
      </c>
      <c r="Z440" s="18"/>
      <c r="AA440" s="18"/>
      <c r="AB440" s="18"/>
      <c r="AC440" s="291">
        <f t="shared" si="27"/>
        <v>0</v>
      </c>
      <c r="AD440" s="18"/>
      <c r="AE440" s="18"/>
      <c r="AF440" s="18"/>
      <c r="AG440" s="18"/>
      <c r="AH440" s="18"/>
      <c r="AI440" s="18"/>
    </row>
    <row r="441" spans="1:35" ht="16.5" customHeight="1">
      <c r="A441" s="127">
        <v>26</v>
      </c>
      <c r="B441" s="879" t="s">
        <v>101</v>
      </c>
      <c r="C441" s="173">
        <f t="shared" si="24"/>
        <v>3639.031</v>
      </c>
      <c r="D441" s="907">
        <v>67.1629999999999</v>
      </c>
      <c r="E441" s="630">
        <f t="shared" si="25"/>
        <v>0.018456286852186723</v>
      </c>
      <c r="H441" s="173">
        <v>20.215999999999894</v>
      </c>
      <c r="I441" s="173">
        <v>46.947</v>
      </c>
      <c r="J441" s="173">
        <f t="shared" si="26"/>
        <v>67.1629999999999</v>
      </c>
      <c r="Z441" s="18"/>
      <c r="AA441" s="18"/>
      <c r="AB441" s="18"/>
      <c r="AC441" s="291">
        <f t="shared" si="27"/>
        <v>0</v>
      </c>
      <c r="AD441" s="18"/>
      <c r="AE441" s="18"/>
      <c r="AF441" s="18"/>
      <c r="AG441" s="18"/>
      <c r="AH441" s="18"/>
      <c r="AI441" s="18"/>
    </row>
    <row r="442" spans="1:35" ht="16.5" customHeight="1">
      <c r="A442" s="127">
        <v>27</v>
      </c>
      <c r="B442" s="879" t="s">
        <v>102</v>
      </c>
      <c r="C442" s="173">
        <f t="shared" si="24"/>
        <v>2594.498</v>
      </c>
      <c r="D442" s="907">
        <v>62.293000000000234</v>
      </c>
      <c r="E442" s="630">
        <f t="shared" si="25"/>
        <v>0.024009654276087408</v>
      </c>
      <c r="H442" s="173">
        <v>20.44600000000014</v>
      </c>
      <c r="I442" s="173">
        <v>41.847000000000094</v>
      </c>
      <c r="J442" s="173">
        <f t="shared" si="26"/>
        <v>62.293000000000234</v>
      </c>
      <c r="Z442" s="18"/>
      <c r="AA442" s="18"/>
      <c r="AB442" s="18"/>
      <c r="AC442" s="291">
        <f t="shared" si="27"/>
        <v>0</v>
      </c>
      <c r="AD442" s="18"/>
      <c r="AE442" s="18"/>
      <c r="AF442" s="18"/>
      <c r="AG442" s="18"/>
      <c r="AH442" s="18"/>
      <c r="AI442" s="18"/>
    </row>
    <row r="443" spans="1:35" ht="16.5" customHeight="1">
      <c r="A443" s="104">
        <v>28</v>
      </c>
      <c r="B443" s="880" t="s">
        <v>308</v>
      </c>
      <c r="C443" s="173">
        <f t="shared" si="24"/>
        <v>0</v>
      </c>
      <c r="D443" s="907">
        <v>0</v>
      </c>
      <c r="E443" s="630" t="e">
        <f t="shared" si="25"/>
        <v>#DIV/0!</v>
      </c>
      <c r="H443" s="173">
        <v>0</v>
      </c>
      <c r="I443" s="173">
        <v>0</v>
      </c>
      <c r="J443" s="173">
        <f t="shared" si="26"/>
        <v>0</v>
      </c>
      <c r="Z443" s="18"/>
      <c r="AA443" s="18"/>
      <c r="AB443" s="18"/>
      <c r="AC443" s="291"/>
      <c r="AD443" s="18"/>
      <c r="AE443" s="18"/>
      <c r="AF443" s="18"/>
      <c r="AG443" s="18"/>
      <c r="AH443" s="18"/>
      <c r="AI443" s="18"/>
    </row>
    <row r="444" spans="1:35" ht="16.5" customHeight="1">
      <c r="A444" s="104">
        <v>29</v>
      </c>
      <c r="B444" s="880" t="s">
        <v>309</v>
      </c>
      <c r="C444" s="173">
        <f t="shared" si="24"/>
        <v>0</v>
      </c>
      <c r="D444" s="907">
        <v>0</v>
      </c>
      <c r="E444" s="631" t="e">
        <f t="shared" si="25"/>
        <v>#DIV/0!</v>
      </c>
      <c r="H444" s="173">
        <v>0</v>
      </c>
      <c r="I444" s="173">
        <v>0</v>
      </c>
      <c r="J444" s="173">
        <f t="shared" si="26"/>
        <v>0</v>
      </c>
      <c r="Z444" s="18"/>
      <c r="AA444" s="18"/>
      <c r="AB444" s="18"/>
      <c r="AC444" s="291"/>
      <c r="AD444" s="18"/>
      <c r="AE444" s="18"/>
      <c r="AF444" s="18"/>
      <c r="AG444" s="18"/>
      <c r="AH444" s="18"/>
      <c r="AI444" s="18"/>
    </row>
    <row r="445" spans="1:35" ht="16.5" customHeight="1">
      <c r="A445" s="104">
        <v>30</v>
      </c>
      <c r="B445" s="880" t="s">
        <v>310</v>
      </c>
      <c r="C445" s="173">
        <f t="shared" si="24"/>
        <v>0</v>
      </c>
      <c r="D445" s="907">
        <v>0</v>
      </c>
      <c r="E445" s="630" t="e">
        <f t="shared" si="25"/>
        <v>#DIV/0!</v>
      </c>
      <c r="H445" s="173">
        <v>0</v>
      </c>
      <c r="I445" s="173">
        <v>0</v>
      </c>
      <c r="J445" s="173">
        <f t="shared" si="26"/>
        <v>0</v>
      </c>
      <c r="Z445" s="18"/>
      <c r="AA445" s="18"/>
      <c r="AB445" s="18"/>
      <c r="AC445" s="291"/>
      <c r="AD445" s="18"/>
      <c r="AE445" s="18"/>
      <c r="AF445" s="18"/>
      <c r="AG445" s="18"/>
      <c r="AH445" s="18"/>
      <c r="AI445" s="18"/>
    </row>
    <row r="446" spans="1:35" ht="16.5" customHeight="1">
      <c r="A446" s="104">
        <v>31</v>
      </c>
      <c r="B446" s="880" t="s">
        <v>311</v>
      </c>
      <c r="C446" s="173">
        <f t="shared" si="24"/>
        <v>0</v>
      </c>
      <c r="D446" s="907">
        <v>0</v>
      </c>
      <c r="E446" s="630" t="e">
        <f t="shared" si="25"/>
        <v>#DIV/0!</v>
      </c>
      <c r="H446" s="173">
        <v>0</v>
      </c>
      <c r="I446" s="173">
        <v>0</v>
      </c>
      <c r="J446" s="173">
        <f t="shared" si="26"/>
        <v>0</v>
      </c>
      <c r="Z446" s="18"/>
      <c r="AA446" s="18"/>
      <c r="AB446" s="18"/>
      <c r="AC446" s="291"/>
      <c r="AD446" s="18"/>
      <c r="AE446" s="18"/>
      <c r="AF446" s="18"/>
      <c r="AG446" s="18"/>
      <c r="AH446" s="18"/>
      <c r="AI446" s="18"/>
    </row>
    <row r="447" spans="1:35" ht="16.5" customHeight="1">
      <c r="A447" s="104">
        <v>32</v>
      </c>
      <c r="B447" s="880" t="s">
        <v>312</v>
      </c>
      <c r="C447" s="173">
        <f t="shared" si="24"/>
        <v>0</v>
      </c>
      <c r="D447" s="907">
        <v>0</v>
      </c>
      <c r="E447" s="630" t="e">
        <f t="shared" si="25"/>
        <v>#DIV/0!</v>
      </c>
      <c r="H447" s="173">
        <v>0</v>
      </c>
      <c r="I447" s="173">
        <v>0</v>
      </c>
      <c r="J447" s="173">
        <f t="shared" si="26"/>
        <v>0</v>
      </c>
      <c r="Z447" s="18"/>
      <c r="AA447" s="18"/>
      <c r="AB447" s="18"/>
      <c r="AC447" s="291"/>
      <c r="AD447" s="18"/>
      <c r="AE447" s="18"/>
      <c r="AF447" s="18"/>
      <c r="AG447" s="18"/>
      <c r="AH447" s="18"/>
      <c r="AI447" s="18"/>
    </row>
    <row r="448" spans="1:35" ht="16.5" customHeight="1">
      <c r="A448" s="104">
        <v>33</v>
      </c>
      <c r="B448" s="880" t="s">
        <v>313</v>
      </c>
      <c r="C448" s="173">
        <f t="shared" si="24"/>
        <v>0</v>
      </c>
      <c r="D448" s="908">
        <v>0</v>
      </c>
      <c r="E448" s="630" t="e">
        <f t="shared" si="25"/>
        <v>#DIV/0!</v>
      </c>
      <c r="F448" s="2"/>
      <c r="H448" s="173">
        <v>0</v>
      </c>
      <c r="I448" s="173">
        <v>0</v>
      </c>
      <c r="J448" s="173">
        <f t="shared" si="26"/>
        <v>0</v>
      </c>
      <c r="Z448" s="18"/>
      <c r="AA448" s="18"/>
      <c r="AB448" s="18"/>
      <c r="AC448" s="291">
        <f t="shared" si="27"/>
        <v>0</v>
      </c>
      <c r="AD448" s="18"/>
      <c r="AE448" s="18"/>
      <c r="AF448" s="18"/>
      <c r="AG448" s="18"/>
      <c r="AH448" s="18"/>
      <c r="AI448" s="18"/>
    </row>
    <row r="449" spans="1:35" ht="20.25" customHeight="1" thickBot="1">
      <c r="A449" s="147"/>
      <c r="B449" s="139" t="s">
        <v>10</v>
      </c>
      <c r="C449" s="176">
        <f>SUM(C416:C448)</f>
        <v>105764.31</v>
      </c>
      <c r="D449" s="176">
        <f>SUM(D416:D448)</f>
        <v>2229.480599999999</v>
      </c>
      <c r="E449" s="632">
        <f t="shared" si="25"/>
        <v>0.021079706377321414</v>
      </c>
      <c r="H449" s="365">
        <f>SUM(H416:H448)</f>
        <v>890.5711999999985</v>
      </c>
      <c r="I449" s="365">
        <f>SUM(I416:I448)</f>
        <v>1338.9094000000005</v>
      </c>
      <c r="J449" s="365">
        <f t="shared" si="26"/>
        <v>2229.480599999999</v>
      </c>
      <c r="Z449" s="23">
        <f>SUM(Z417:Z448)</f>
        <v>0</v>
      </c>
      <c r="AA449" s="23">
        <f>SUM(AA417:AA448)</f>
        <v>0</v>
      </c>
      <c r="AB449" s="23"/>
      <c r="AC449" s="440">
        <f t="shared" si="27"/>
        <v>0</v>
      </c>
      <c r="AD449" s="18"/>
      <c r="AE449" s="18"/>
      <c r="AF449" s="18"/>
      <c r="AG449" s="18"/>
      <c r="AH449" s="18"/>
      <c r="AI449" s="18"/>
    </row>
    <row r="450" spans="1:6" ht="15">
      <c r="A450" s="227"/>
      <c r="B450" s="32"/>
      <c r="C450" s="32"/>
      <c r="D450" s="174"/>
      <c r="E450" s="208"/>
      <c r="F450" s="31"/>
    </row>
    <row r="451" spans="1:24" s="254" customFormat="1" ht="15.75" thickBot="1">
      <c r="A451" s="249" t="s">
        <v>293</v>
      </c>
      <c r="E451" s="255"/>
      <c r="G451" s="723"/>
      <c r="H451" s="256"/>
      <c r="I451" s="386"/>
      <c r="J451" s="256"/>
      <c r="K451" s="256"/>
      <c r="L451" s="256"/>
      <c r="M451" s="256"/>
      <c r="N451" s="256"/>
      <c r="O451" s="256"/>
      <c r="P451" s="1237"/>
      <c r="Q451" s="256"/>
      <c r="R451" s="256"/>
      <c r="S451" s="256"/>
      <c r="T451" s="256"/>
      <c r="U451" s="256"/>
      <c r="V451" s="256"/>
      <c r="W451" s="256"/>
      <c r="X451" s="256"/>
    </row>
    <row r="452" spans="1:9" ht="31.5" customHeight="1">
      <c r="A452" s="84" t="s">
        <v>11</v>
      </c>
      <c r="B452" s="85" t="s">
        <v>402</v>
      </c>
      <c r="C452" s="85" t="s">
        <v>403</v>
      </c>
      <c r="D452" s="85" t="s">
        <v>12</v>
      </c>
      <c r="E452" s="210" t="s">
        <v>13</v>
      </c>
      <c r="F452" s="86" t="s">
        <v>14</v>
      </c>
      <c r="I452" s="620"/>
    </row>
    <row r="453" spans="1:6" ht="16.5" thickBot="1">
      <c r="A453" s="633">
        <f>C449</f>
        <v>105764.31</v>
      </c>
      <c r="B453" s="236">
        <f>D410</f>
        <v>1050.143</v>
      </c>
      <c r="C453" s="142">
        <v>91258.47059999999</v>
      </c>
      <c r="D453" s="504">
        <f>B453+C453</f>
        <v>92308.61359999998</v>
      </c>
      <c r="E453" s="505">
        <f>D453/A453</f>
        <v>0.8727765878678733</v>
      </c>
      <c r="F453" s="506">
        <f>A453*85/100</f>
        <v>89899.6635</v>
      </c>
    </row>
    <row r="454" ht="18" customHeight="1"/>
    <row r="455" ht="18" customHeight="1"/>
    <row r="456" spans="1:44" s="254" customFormat="1" ht="18" customHeight="1">
      <c r="A456" s="263" t="s">
        <v>383</v>
      </c>
      <c r="B456" s="243"/>
      <c r="C456" s="243"/>
      <c r="D456" s="243"/>
      <c r="E456" s="244"/>
      <c r="F456" s="243"/>
      <c r="G456" s="611"/>
      <c r="H456" s="253"/>
      <c r="I456" s="369"/>
      <c r="J456" s="253"/>
      <c r="K456" s="253"/>
      <c r="L456" s="253"/>
      <c r="M456" s="253"/>
      <c r="N456" s="253"/>
      <c r="O456" s="253"/>
      <c r="P456" s="1237"/>
      <c r="Q456" s="253"/>
      <c r="R456" s="253"/>
      <c r="S456" s="253"/>
      <c r="T456" s="253"/>
      <c r="U456" s="253"/>
      <c r="V456" s="253"/>
      <c r="W456" s="253"/>
      <c r="X456" s="253"/>
      <c r="AE456" s="549"/>
      <c r="AF456" s="549"/>
      <c r="AG456" s="549"/>
      <c r="AH456" s="549"/>
      <c r="AI456" s="549"/>
      <c r="AJ456" s="549"/>
      <c r="AK456" s="549"/>
      <c r="AL456" s="549"/>
      <c r="AM456" s="549"/>
      <c r="AN456" s="549"/>
      <c r="AO456" s="549"/>
      <c r="AP456" s="549"/>
      <c r="AQ456" s="549"/>
      <c r="AR456" s="549"/>
    </row>
    <row r="457" spans="1:44" s="243" customFormat="1" ht="18" customHeight="1" thickBot="1">
      <c r="A457" s="250" t="s">
        <v>318</v>
      </c>
      <c r="E457" s="244"/>
      <c r="G457" s="611"/>
      <c r="H457" s="253"/>
      <c r="I457" s="369"/>
      <c r="J457" s="253"/>
      <c r="K457" s="253"/>
      <c r="L457" s="253"/>
      <c r="M457" s="253"/>
      <c r="N457" s="253"/>
      <c r="O457" s="253"/>
      <c r="P457" s="1237"/>
      <c r="Q457" s="253"/>
      <c r="R457" s="253"/>
      <c r="S457" s="253"/>
      <c r="T457" s="253"/>
      <c r="U457" s="253"/>
      <c r="V457" s="253"/>
      <c r="W457" s="253"/>
      <c r="X457" s="253"/>
      <c r="Z457" s="634" t="s">
        <v>247</v>
      </c>
      <c r="AA457" s="634" t="s">
        <v>247</v>
      </c>
      <c r="AC457" s="634" t="s">
        <v>247</v>
      </c>
      <c r="AE457" s="548"/>
      <c r="AF457" s="548"/>
      <c r="AG457" s="548"/>
      <c r="AH457" s="548"/>
      <c r="AI457" s="548"/>
      <c r="AJ457" s="548"/>
      <c r="AK457" s="548"/>
      <c r="AL457" s="548"/>
      <c r="AM457" s="548"/>
      <c r="AN457" s="548"/>
      <c r="AO457" s="548"/>
      <c r="AP457" s="548"/>
      <c r="AQ457" s="548"/>
      <c r="AR457" s="548"/>
    </row>
    <row r="458" spans="1:44" ht="30.75" customHeight="1">
      <c r="A458" s="84" t="s">
        <v>2</v>
      </c>
      <c r="B458" s="85" t="s">
        <v>15</v>
      </c>
      <c r="C458" s="85" t="s">
        <v>344</v>
      </c>
      <c r="D458" s="85" t="str">
        <f>D376</f>
        <v>Opening Stock as on 1.4.2017                                      </v>
      </c>
      <c r="E458" s="210" t="s">
        <v>115</v>
      </c>
      <c r="F458" s="85" t="s">
        <v>122</v>
      </c>
      <c r="G458" s="1109" t="s">
        <v>16</v>
      </c>
      <c r="H458" s="1201" t="s">
        <v>115</v>
      </c>
      <c r="I458" s="1120"/>
      <c r="J458" s="1121"/>
      <c r="K458" s="344"/>
      <c r="L458" s="344"/>
      <c r="M458" s="344"/>
      <c r="N458" s="344"/>
      <c r="O458" s="344"/>
      <c r="P458" s="344"/>
      <c r="Q458" s="344"/>
      <c r="R458" s="344"/>
      <c r="S458" s="344"/>
      <c r="T458" s="344"/>
      <c r="U458" s="344"/>
      <c r="V458" s="344"/>
      <c r="W458" s="344"/>
      <c r="X458" s="344"/>
      <c r="Y458" s="2"/>
      <c r="Z458" s="295" t="s">
        <v>246</v>
      </c>
      <c r="AA458" s="295" t="s">
        <v>183</v>
      </c>
      <c r="AB458" s="295"/>
      <c r="AC458" s="295" t="s">
        <v>17</v>
      </c>
      <c r="AD458" s="550"/>
      <c r="AE458" s="228"/>
      <c r="AF458" s="228"/>
      <c r="AG458" s="228"/>
      <c r="AH458" s="228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</row>
    <row r="459" spans="1:44" ht="16.5" customHeight="1">
      <c r="A459" s="87">
        <v>1</v>
      </c>
      <c r="B459" s="879" t="s">
        <v>167</v>
      </c>
      <c r="C459" s="173">
        <f>C377</f>
        <v>2960.949</v>
      </c>
      <c r="D459" s="173">
        <f>D377</f>
        <v>40</v>
      </c>
      <c r="E459" s="173">
        <v>2809.3410000000003</v>
      </c>
      <c r="F459" s="25">
        <f aca="true" t="shared" si="28" ref="F459:F492">D459+E459</f>
        <v>2849.3410000000003</v>
      </c>
      <c r="G459" s="727">
        <f aca="true" t="shared" si="29" ref="G459:G492">F459/C459</f>
        <v>0.9623066793788073</v>
      </c>
      <c r="H459" s="785">
        <v>1541.874</v>
      </c>
      <c r="I459" s="781">
        <v>1267.467</v>
      </c>
      <c r="J459" s="173">
        <f>SUM(H459:I459)</f>
        <v>2809.3410000000003</v>
      </c>
      <c r="K459" s="171"/>
      <c r="L459" s="171"/>
      <c r="M459" s="171"/>
      <c r="N459" s="171"/>
      <c r="O459" s="171"/>
      <c r="P459" s="1244"/>
      <c r="Q459" s="171"/>
      <c r="R459" s="171"/>
      <c r="S459" s="171"/>
      <c r="T459" s="171"/>
      <c r="U459" s="171"/>
      <c r="V459" s="171"/>
      <c r="W459" s="171"/>
      <c r="X459" s="171"/>
      <c r="Y459" s="2"/>
      <c r="Z459" s="18"/>
      <c r="AA459" s="18"/>
      <c r="AB459" s="18"/>
      <c r="AC459" s="18"/>
      <c r="AD459" s="547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</row>
    <row r="460" spans="1:44" ht="16.5" customHeight="1">
      <c r="A460" s="87">
        <v>2</v>
      </c>
      <c r="B460" s="879" t="s">
        <v>84</v>
      </c>
      <c r="C460" s="173">
        <f aca="true" t="shared" si="30" ref="C460:D491">C378</f>
        <v>5852.113</v>
      </c>
      <c r="D460" s="173">
        <f t="shared" si="30"/>
        <v>50</v>
      </c>
      <c r="E460" s="173">
        <v>5492.5689999999995</v>
      </c>
      <c r="F460" s="25">
        <f t="shared" si="28"/>
        <v>5542.5689999999995</v>
      </c>
      <c r="G460" s="727">
        <f t="shared" si="29"/>
        <v>0.9471056010025779</v>
      </c>
      <c r="H460" s="785">
        <v>3103.228</v>
      </c>
      <c r="I460" s="781">
        <v>2389.341</v>
      </c>
      <c r="J460" s="173">
        <f aca="true" t="shared" si="31" ref="J460:J492">SUM(H460:I460)</f>
        <v>5492.5689999999995</v>
      </c>
      <c r="K460" s="171"/>
      <c r="L460" s="171"/>
      <c r="M460" s="171"/>
      <c r="N460" s="171"/>
      <c r="O460" s="171"/>
      <c r="P460" s="1244"/>
      <c r="Q460" s="171"/>
      <c r="R460" s="171"/>
      <c r="S460" s="171"/>
      <c r="T460" s="171"/>
      <c r="U460" s="171"/>
      <c r="V460" s="171"/>
      <c r="W460" s="171"/>
      <c r="X460" s="171"/>
      <c r="Y460" s="2"/>
      <c r="Z460" s="18"/>
      <c r="AA460" s="18"/>
      <c r="AB460" s="18"/>
      <c r="AC460" s="23">
        <f aca="true" t="shared" si="32" ref="AC460:AC492">Z460+AA460</f>
        <v>0</v>
      </c>
      <c r="AD460" s="547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</row>
    <row r="461" spans="1:44" ht="16.5" customHeight="1">
      <c r="A461" s="87">
        <v>3</v>
      </c>
      <c r="B461" s="879" t="s">
        <v>85</v>
      </c>
      <c r="C461" s="173">
        <f t="shared" si="30"/>
        <v>2889.357</v>
      </c>
      <c r="D461" s="173">
        <f t="shared" si="30"/>
        <v>0</v>
      </c>
      <c r="E461" s="173">
        <v>2052.063</v>
      </c>
      <c r="F461" s="25">
        <f t="shared" si="28"/>
        <v>2052.063</v>
      </c>
      <c r="G461" s="727">
        <f t="shared" si="29"/>
        <v>0.7102144179483533</v>
      </c>
      <c r="H461" s="786">
        <v>1080.803</v>
      </c>
      <c r="I461" s="781">
        <v>971.26</v>
      </c>
      <c r="J461" s="173">
        <f t="shared" si="31"/>
        <v>2052.063</v>
      </c>
      <c r="K461" s="345"/>
      <c r="L461" s="345"/>
      <c r="M461" s="345"/>
      <c r="N461" s="345"/>
      <c r="O461" s="345"/>
      <c r="P461" s="1245"/>
      <c r="Q461" s="345"/>
      <c r="R461" s="345"/>
      <c r="S461" s="345"/>
      <c r="T461" s="345"/>
      <c r="U461" s="345"/>
      <c r="V461" s="345"/>
      <c r="W461" s="345"/>
      <c r="X461" s="345"/>
      <c r="Y461" s="2"/>
      <c r="Z461" s="18"/>
      <c r="AA461" s="18"/>
      <c r="AB461" s="18"/>
      <c r="AC461" s="23">
        <f t="shared" si="32"/>
        <v>0</v>
      </c>
      <c r="AD461" s="547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</row>
    <row r="462" spans="1:44" ht="16.5" customHeight="1">
      <c r="A462" s="87">
        <v>4</v>
      </c>
      <c r="B462" s="879" t="s">
        <v>86</v>
      </c>
      <c r="C462" s="173">
        <f t="shared" si="30"/>
        <v>5856.253</v>
      </c>
      <c r="D462" s="173">
        <f t="shared" si="30"/>
        <v>75</v>
      </c>
      <c r="E462" s="173">
        <v>5100.885</v>
      </c>
      <c r="F462" s="25">
        <f t="shared" si="28"/>
        <v>5175.885</v>
      </c>
      <c r="G462" s="728">
        <f t="shared" si="29"/>
        <v>0.8838219591947275</v>
      </c>
      <c r="H462" s="785">
        <v>2989.08</v>
      </c>
      <c r="I462" s="781">
        <v>2111.805</v>
      </c>
      <c r="J462" s="173">
        <f t="shared" si="31"/>
        <v>5100.885</v>
      </c>
      <c r="K462" s="171"/>
      <c r="L462" s="171"/>
      <c r="M462" s="171"/>
      <c r="N462" s="171"/>
      <c r="O462" s="171"/>
      <c r="P462" s="1244"/>
      <c r="Q462" s="171"/>
      <c r="R462" s="171"/>
      <c r="S462" s="171"/>
      <c r="T462" s="171"/>
      <c r="U462" s="171"/>
      <c r="V462" s="171"/>
      <c r="W462" s="171"/>
      <c r="X462" s="171"/>
      <c r="Y462" s="2"/>
      <c r="Z462" s="18"/>
      <c r="AA462" s="18"/>
      <c r="AB462" s="18"/>
      <c r="AC462" s="23">
        <f t="shared" si="32"/>
        <v>0</v>
      </c>
      <c r="AD462" s="547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</row>
    <row r="463" spans="1:44" ht="16.5" customHeight="1">
      <c r="A463" s="87">
        <v>5</v>
      </c>
      <c r="B463" s="879" t="s">
        <v>174</v>
      </c>
      <c r="C463" s="173">
        <f t="shared" si="30"/>
        <v>1702.885</v>
      </c>
      <c r="D463" s="173">
        <f t="shared" si="30"/>
        <v>0</v>
      </c>
      <c r="E463" s="173">
        <v>1674.1</v>
      </c>
      <c r="F463" s="25">
        <f t="shared" si="28"/>
        <v>1674.1</v>
      </c>
      <c r="G463" s="727">
        <f t="shared" si="29"/>
        <v>0.9830963335750799</v>
      </c>
      <c r="H463" s="786">
        <v>950.7</v>
      </c>
      <c r="I463" s="782">
        <v>723.3999999999999</v>
      </c>
      <c r="J463" s="173">
        <f t="shared" si="31"/>
        <v>1674.1</v>
      </c>
      <c r="K463" s="171"/>
      <c r="L463" s="171"/>
      <c r="M463" s="171"/>
      <c r="N463" s="171"/>
      <c r="O463" s="171"/>
      <c r="P463" s="1244"/>
      <c r="Q463" s="171"/>
      <c r="R463" s="171"/>
      <c r="S463" s="171"/>
      <c r="T463" s="171"/>
      <c r="U463" s="171"/>
      <c r="V463" s="171"/>
      <c r="W463" s="171"/>
      <c r="X463" s="171"/>
      <c r="Y463" s="2"/>
      <c r="Z463" s="18"/>
      <c r="AA463" s="18"/>
      <c r="AB463" s="18"/>
      <c r="AC463" s="23">
        <f t="shared" si="32"/>
        <v>0</v>
      </c>
      <c r="AD463" s="547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</row>
    <row r="464" spans="1:44" ht="16.5" customHeight="1">
      <c r="A464" s="87">
        <v>6</v>
      </c>
      <c r="B464" s="879" t="s">
        <v>87</v>
      </c>
      <c r="C464" s="173">
        <f t="shared" si="30"/>
        <v>3350.827</v>
      </c>
      <c r="D464" s="173">
        <f t="shared" si="30"/>
        <v>0</v>
      </c>
      <c r="E464" s="173">
        <v>2970.2610000000004</v>
      </c>
      <c r="F464" s="25">
        <f t="shared" si="28"/>
        <v>2970.2610000000004</v>
      </c>
      <c r="G464" s="727">
        <f t="shared" si="29"/>
        <v>0.8864262464161833</v>
      </c>
      <c r="H464" s="785">
        <v>1922.7980000000002</v>
      </c>
      <c r="I464" s="781">
        <v>1047.463</v>
      </c>
      <c r="J464" s="173">
        <f t="shared" si="31"/>
        <v>2970.2610000000004</v>
      </c>
      <c r="K464" s="171"/>
      <c r="L464" s="171"/>
      <c r="M464" s="171"/>
      <c r="N464" s="171"/>
      <c r="O464" s="171"/>
      <c r="P464" s="1244"/>
      <c r="Q464" s="171"/>
      <c r="R464" s="171"/>
      <c r="S464" s="171"/>
      <c r="T464" s="171"/>
      <c r="U464" s="171"/>
      <c r="V464" s="171"/>
      <c r="W464" s="171"/>
      <c r="X464" s="171"/>
      <c r="Y464" s="2"/>
      <c r="Z464" s="18"/>
      <c r="AA464" s="18"/>
      <c r="AB464" s="18"/>
      <c r="AC464" s="23">
        <f t="shared" si="32"/>
        <v>0</v>
      </c>
      <c r="AD464" s="547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</row>
    <row r="465" spans="1:44" ht="16.5" customHeight="1">
      <c r="A465" s="87">
        <v>7</v>
      </c>
      <c r="B465" s="879" t="s">
        <v>88</v>
      </c>
      <c r="C465" s="173">
        <f t="shared" si="30"/>
        <v>2681.423</v>
      </c>
      <c r="D465" s="173">
        <f t="shared" si="30"/>
        <v>70</v>
      </c>
      <c r="E465" s="173">
        <v>2629.34</v>
      </c>
      <c r="F465" s="25">
        <f t="shared" si="28"/>
        <v>2699.34</v>
      </c>
      <c r="G465" s="727">
        <f t="shared" si="29"/>
        <v>1.0066818998718219</v>
      </c>
      <c r="H465" s="785">
        <v>1387.91</v>
      </c>
      <c r="I465" s="781">
        <v>1241.4299999999998</v>
      </c>
      <c r="J465" s="173">
        <f t="shared" si="31"/>
        <v>2629.34</v>
      </c>
      <c r="K465" s="171"/>
      <c r="L465" s="171"/>
      <c r="M465" s="171"/>
      <c r="N465" s="171"/>
      <c r="O465" s="171"/>
      <c r="P465" s="1244"/>
      <c r="Q465" s="171"/>
      <c r="R465" s="171"/>
      <c r="S465" s="171"/>
      <c r="T465" s="171"/>
      <c r="U465" s="171"/>
      <c r="V465" s="171"/>
      <c r="W465" s="171"/>
      <c r="X465" s="171"/>
      <c r="Y465" s="2"/>
      <c r="Z465" s="18"/>
      <c r="AA465" s="18"/>
      <c r="AB465" s="18"/>
      <c r="AC465" s="23">
        <f t="shared" si="32"/>
        <v>0</v>
      </c>
      <c r="AD465" s="547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</row>
    <row r="466" spans="1:44" s="37" customFormat="1" ht="16.5" customHeight="1">
      <c r="A466" s="87">
        <v>8</v>
      </c>
      <c r="B466" s="879" t="s">
        <v>89</v>
      </c>
      <c r="C466" s="173">
        <f t="shared" si="30"/>
        <v>9253.65</v>
      </c>
      <c r="D466" s="173">
        <f t="shared" si="30"/>
        <v>160</v>
      </c>
      <c r="E466" s="173">
        <v>9144.953</v>
      </c>
      <c r="F466" s="25">
        <f t="shared" si="28"/>
        <v>9304.953</v>
      </c>
      <c r="G466" s="728">
        <f t="shared" si="29"/>
        <v>1.0055440826052422</v>
      </c>
      <c r="H466" s="785">
        <v>5503.1849999999995</v>
      </c>
      <c r="I466" s="781">
        <v>3641.768</v>
      </c>
      <c r="J466" s="173">
        <f t="shared" si="31"/>
        <v>9144.953</v>
      </c>
      <c r="K466" s="171"/>
      <c r="L466" s="171"/>
      <c r="M466" s="171"/>
      <c r="N466" s="171"/>
      <c r="O466" s="171"/>
      <c r="P466" s="1244"/>
      <c r="Q466" s="171"/>
      <c r="R466" s="171"/>
      <c r="S466" s="171"/>
      <c r="T466" s="171"/>
      <c r="U466" s="171"/>
      <c r="V466" s="171"/>
      <c r="W466" s="171"/>
      <c r="X466" s="171"/>
      <c r="Y466" s="2"/>
      <c r="Z466" s="298"/>
      <c r="AA466" s="298"/>
      <c r="AB466" s="298"/>
      <c r="AC466" s="23">
        <f t="shared" si="32"/>
        <v>0</v>
      </c>
      <c r="AD466" s="551"/>
      <c r="AE466" s="552"/>
      <c r="AF466" s="552"/>
      <c r="AG466" s="552"/>
      <c r="AH466" s="552"/>
      <c r="AI466" s="552"/>
      <c r="AJ466" s="552"/>
      <c r="AK466" s="552"/>
      <c r="AL466" s="552"/>
      <c r="AM466" s="552"/>
      <c r="AN466" s="552"/>
      <c r="AO466" s="552"/>
      <c r="AP466" s="552"/>
      <c r="AQ466" s="552"/>
      <c r="AR466" s="552"/>
    </row>
    <row r="467" spans="1:44" ht="16.5" customHeight="1">
      <c r="A467" s="87">
        <v>9</v>
      </c>
      <c r="B467" s="879" t="s">
        <v>90</v>
      </c>
      <c r="C467" s="173">
        <f t="shared" si="30"/>
        <v>3362.41</v>
      </c>
      <c r="D467" s="173">
        <f t="shared" si="30"/>
        <v>0</v>
      </c>
      <c r="E467" s="173">
        <v>3111.8269999999998</v>
      </c>
      <c r="F467" s="25">
        <f t="shared" si="28"/>
        <v>3111.8269999999998</v>
      </c>
      <c r="G467" s="727">
        <f t="shared" si="29"/>
        <v>0.925475180004818</v>
      </c>
      <c r="H467" s="785">
        <v>1778.9299999999998</v>
      </c>
      <c r="I467" s="781">
        <v>1332.897</v>
      </c>
      <c r="J467" s="173">
        <f t="shared" si="31"/>
        <v>3111.8269999999998</v>
      </c>
      <c r="K467" s="171"/>
      <c r="L467" s="171"/>
      <c r="M467" s="171"/>
      <c r="N467" s="171"/>
      <c r="O467" s="171"/>
      <c r="P467" s="1244"/>
      <c r="Q467" s="171"/>
      <c r="R467" s="171"/>
      <c r="S467" s="171"/>
      <c r="T467" s="171"/>
      <c r="U467" s="171"/>
      <c r="V467" s="171"/>
      <c r="W467" s="171"/>
      <c r="X467" s="171"/>
      <c r="Y467" s="2"/>
      <c r="Z467" s="18"/>
      <c r="AA467" s="18"/>
      <c r="AB467" s="18"/>
      <c r="AC467" s="23">
        <f t="shared" si="32"/>
        <v>0</v>
      </c>
      <c r="AD467" s="547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</row>
    <row r="468" spans="1:44" ht="16.5" customHeight="1">
      <c r="A468" s="87">
        <v>10</v>
      </c>
      <c r="B468" s="879" t="s">
        <v>170</v>
      </c>
      <c r="C468" s="173">
        <f t="shared" si="30"/>
        <v>626.491</v>
      </c>
      <c r="D468" s="173">
        <f t="shared" si="30"/>
        <v>0</v>
      </c>
      <c r="E468" s="173">
        <v>620.234</v>
      </c>
      <c r="F468" s="25">
        <f t="shared" si="28"/>
        <v>620.234</v>
      </c>
      <c r="G468" s="727">
        <f t="shared" si="29"/>
        <v>0.9900126258797015</v>
      </c>
      <c r="H468" s="785">
        <v>356.50300000000004</v>
      </c>
      <c r="I468" s="781">
        <v>263.731</v>
      </c>
      <c r="J468" s="173">
        <f t="shared" si="31"/>
        <v>620.234</v>
      </c>
      <c r="K468" s="345"/>
      <c r="L468" s="345"/>
      <c r="M468" s="345"/>
      <c r="N468" s="345"/>
      <c r="O468" s="345"/>
      <c r="P468" s="1245"/>
      <c r="Q468" s="345"/>
      <c r="R468" s="345"/>
      <c r="S468" s="345"/>
      <c r="T468" s="345"/>
      <c r="U468" s="345"/>
      <c r="V468" s="345"/>
      <c r="W468" s="345"/>
      <c r="X468" s="345"/>
      <c r="Y468" s="2"/>
      <c r="Z468" s="18"/>
      <c r="AA468" s="18"/>
      <c r="AB468" s="18"/>
      <c r="AC468" s="23">
        <f t="shared" si="32"/>
        <v>0</v>
      </c>
      <c r="AD468" s="547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</row>
    <row r="469" spans="1:44" ht="16.5" customHeight="1">
      <c r="A469" s="87">
        <v>11</v>
      </c>
      <c r="B469" s="879" t="s">
        <v>91</v>
      </c>
      <c r="C469" s="173">
        <f t="shared" si="30"/>
        <v>4291.534</v>
      </c>
      <c r="D469" s="173">
        <f t="shared" si="30"/>
        <v>0</v>
      </c>
      <c r="E469" s="173">
        <v>3277.321</v>
      </c>
      <c r="F469" s="25">
        <f t="shared" si="28"/>
        <v>3277.321</v>
      </c>
      <c r="G469" s="727">
        <f t="shared" si="29"/>
        <v>0.763671218729713</v>
      </c>
      <c r="H469" s="785">
        <v>1960.434</v>
      </c>
      <c r="I469" s="781">
        <v>1316.887</v>
      </c>
      <c r="J469" s="173">
        <f t="shared" si="31"/>
        <v>3277.321</v>
      </c>
      <c r="K469" s="171"/>
      <c r="L469" s="171"/>
      <c r="M469" s="171"/>
      <c r="N469" s="171"/>
      <c r="O469" s="171"/>
      <c r="P469" s="1244"/>
      <c r="Q469" s="171"/>
      <c r="R469" s="171"/>
      <c r="S469" s="171"/>
      <c r="T469" s="171"/>
      <c r="U469" s="171"/>
      <c r="V469" s="171"/>
      <c r="W469" s="171"/>
      <c r="X469" s="171"/>
      <c r="Y469" s="2"/>
      <c r="Z469" s="18"/>
      <c r="AA469" s="18"/>
      <c r="AB469" s="18"/>
      <c r="AC469" s="23">
        <f t="shared" si="32"/>
        <v>0</v>
      </c>
      <c r="AD469" s="547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</row>
    <row r="470" spans="1:44" ht="16.5" customHeight="1">
      <c r="A470" s="87">
        <v>12</v>
      </c>
      <c r="B470" s="879" t="s">
        <v>168</v>
      </c>
      <c r="C470" s="173">
        <f t="shared" si="30"/>
        <v>3021.526</v>
      </c>
      <c r="D470" s="173">
        <f t="shared" si="30"/>
        <v>0</v>
      </c>
      <c r="E470" s="173">
        <v>2863.209</v>
      </c>
      <c r="F470" s="25">
        <f t="shared" si="28"/>
        <v>2863.209</v>
      </c>
      <c r="G470" s="728">
        <f t="shared" si="29"/>
        <v>0.9476036281005028</v>
      </c>
      <c r="H470" s="785">
        <v>1565.777</v>
      </c>
      <c r="I470" s="781">
        <v>1297.432</v>
      </c>
      <c r="J470" s="173">
        <f t="shared" si="31"/>
        <v>2863.209</v>
      </c>
      <c r="K470" s="171"/>
      <c r="L470" s="171"/>
      <c r="M470" s="171"/>
      <c r="N470" s="171"/>
      <c r="O470" s="171"/>
      <c r="P470" s="1244"/>
      <c r="Q470" s="171"/>
      <c r="R470" s="171"/>
      <c r="S470" s="171"/>
      <c r="T470" s="171"/>
      <c r="U470" s="171"/>
      <c r="V470" s="171"/>
      <c r="W470" s="171"/>
      <c r="X470" s="171"/>
      <c r="Y470" s="2"/>
      <c r="Z470" s="18"/>
      <c r="AA470" s="18"/>
      <c r="AB470" s="18"/>
      <c r="AC470" s="23">
        <f t="shared" si="32"/>
        <v>0</v>
      </c>
      <c r="AD470" s="547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</row>
    <row r="471" spans="1:44" s="37" customFormat="1" ht="16.5" customHeight="1">
      <c r="A471" s="87">
        <v>13</v>
      </c>
      <c r="B471" s="879" t="s">
        <v>92</v>
      </c>
      <c r="C471" s="173">
        <f t="shared" si="30"/>
        <v>2290.478</v>
      </c>
      <c r="D471" s="173">
        <f t="shared" si="30"/>
        <v>0</v>
      </c>
      <c r="E471" s="173">
        <v>1437.922</v>
      </c>
      <c r="F471" s="25">
        <f t="shared" si="28"/>
        <v>1437.922</v>
      </c>
      <c r="G471" s="727">
        <f t="shared" si="29"/>
        <v>0.6277824978017689</v>
      </c>
      <c r="H471" s="785">
        <v>827.838</v>
      </c>
      <c r="I471" s="781">
        <v>610.0840000000001</v>
      </c>
      <c r="J471" s="173">
        <f t="shared" si="31"/>
        <v>1437.922</v>
      </c>
      <c r="K471" s="171"/>
      <c r="L471" s="171"/>
      <c r="M471" s="171"/>
      <c r="N471" s="171"/>
      <c r="O471" s="171"/>
      <c r="P471" s="1244"/>
      <c r="Q471" s="171"/>
      <c r="R471" s="171"/>
      <c r="S471" s="171"/>
      <c r="T471" s="171"/>
      <c r="U471" s="171"/>
      <c r="V471" s="171"/>
      <c r="W471" s="171"/>
      <c r="X471" s="171"/>
      <c r="Y471" s="2"/>
      <c r="Z471" s="298"/>
      <c r="AA471" s="298"/>
      <c r="AB471" s="298"/>
      <c r="AC471" s="23">
        <f t="shared" si="32"/>
        <v>0</v>
      </c>
      <c r="AD471" s="551"/>
      <c r="AE471" s="552"/>
      <c r="AF471" s="552"/>
      <c r="AG471" s="552"/>
      <c r="AH471" s="552"/>
      <c r="AI471" s="552"/>
      <c r="AJ471" s="552"/>
      <c r="AK471" s="552"/>
      <c r="AL471" s="552"/>
      <c r="AM471" s="552"/>
      <c r="AN471" s="552"/>
      <c r="AO471" s="552"/>
      <c r="AP471" s="552"/>
      <c r="AQ471" s="552"/>
      <c r="AR471" s="552"/>
    </row>
    <row r="472" spans="1:44" ht="16.5" customHeight="1">
      <c r="A472" s="87">
        <v>14</v>
      </c>
      <c r="B472" s="879" t="s">
        <v>93</v>
      </c>
      <c r="C472" s="173">
        <f t="shared" si="30"/>
        <v>2849.76</v>
      </c>
      <c r="D472" s="173">
        <f t="shared" si="30"/>
        <v>0</v>
      </c>
      <c r="E472" s="173">
        <v>2744.928</v>
      </c>
      <c r="F472" s="25">
        <f t="shared" si="28"/>
        <v>2744.928</v>
      </c>
      <c r="G472" s="727">
        <f t="shared" si="29"/>
        <v>0.9632137443153106</v>
      </c>
      <c r="H472" s="786">
        <v>1472.9589999999998</v>
      </c>
      <c r="I472" s="782">
        <v>1271.969</v>
      </c>
      <c r="J472" s="173">
        <f t="shared" si="31"/>
        <v>2744.928</v>
      </c>
      <c r="K472" s="171"/>
      <c r="L472" s="171"/>
      <c r="M472" s="171"/>
      <c r="N472" s="171"/>
      <c r="O472" s="171"/>
      <c r="P472" s="1244"/>
      <c r="Q472" s="171"/>
      <c r="R472" s="171"/>
      <c r="S472" s="171"/>
      <c r="T472" s="171"/>
      <c r="U472" s="171"/>
      <c r="V472" s="171"/>
      <c r="W472" s="171"/>
      <c r="X472" s="171"/>
      <c r="Y472" s="2"/>
      <c r="Z472" s="18"/>
      <c r="AA472" s="18"/>
      <c r="AB472" s="18"/>
      <c r="AC472" s="23">
        <f t="shared" si="32"/>
        <v>0</v>
      </c>
      <c r="AD472" s="547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</row>
    <row r="473" spans="1:44" ht="16.5" customHeight="1">
      <c r="A473" s="87">
        <v>15</v>
      </c>
      <c r="B473" s="879" t="s">
        <v>298</v>
      </c>
      <c r="C473" s="173">
        <f t="shared" si="30"/>
        <v>2050.283</v>
      </c>
      <c r="D473" s="173">
        <f t="shared" si="30"/>
        <v>100</v>
      </c>
      <c r="E473" s="173">
        <v>1785.403</v>
      </c>
      <c r="F473" s="25">
        <f t="shared" si="28"/>
        <v>1885.403</v>
      </c>
      <c r="G473" s="727">
        <f t="shared" si="29"/>
        <v>0.919581833337154</v>
      </c>
      <c r="H473" s="785">
        <v>937.821</v>
      </c>
      <c r="I473" s="783">
        <v>847.582</v>
      </c>
      <c r="J473" s="173">
        <f t="shared" si="31"/>
        <v>1785.403</v>
      </c>
      <c r="K473" s="171"/>
      <c r="L473" s="171"/>
      <c r="M473" s="171"/>
      <c r="N473" s="171"/>
      <c r="O473" s="171"/>
      <c r="P473" s="1244"/>
      <c r="Q473" s="171"/>
      <c r="R473" s="171"/>
      <c r="S473" s="171"/>
      <c r="T473" s="171"/>
      <c r="U473" s="171"/>
      <c r="V473" s="171"/>
      <c r="W473" s="171"/>
      <c r="X473" s="171"/>
      <c r="Y473" s="2"/>
      <c r="Z473" s="18"/>
      <c r="AA473" s="18"/>
      <c r="AB473" s="18"/>
      <c r="AC473" s="23">
        <f t="shared" si="32"/>
        <v>0</v>
      </c>
      <c r="AD473" s="547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</row>
    <row r="474" spans="1:44" ht="16.5" customHeight="1">
      <c r="A474" s="87">
        <v>16</v>
      </c>
      <c r="B474" s="879" t="s">
        <v>299</v>
      </c>
      <c r="C474" s="173">
        <f t="shared" si="30"/>
        <v>4686.991</v>
      </c>
      <c r="D474" s="173">
        <f t="shared" si="30"/>
        <v>0</v>
      </c>
      <c r="E474" s="173">
        <v>3534.712</v>
      </c>
      <c r="F474" s="25">
        <f t="shared" si="28"/>
        <v>3534.712</v>
      </c>
      <c r="G474" s="728">
        <f t="shared" si="29"/>
        <v>0.7541537843789331</v>
      </c>
      <c r="H474" s="785">
        <v>1968.2839999999999</v>
      </c>
      <c r="I474" s="783">
        <v>1566.428</v>
      </c>
      <c r="J474" s="173">
        <f t="shared" si="31"/>
        <v>3534.712</v>
      </c>
      <c r="K474" s="171"/>
      <c r="L474" s="171"/>
      <c r="M474" s="171"/>
      <c r="N474" s="171"/>
      <c r="O474" s="171"/>
      <c r="P474" s="1244"/>
      <c r="Q474" s="171"/>
      <c r="R474" s="171"/>
      <c r="S474" s="171"/>
      <c r="T474" s="171"/>
      <c r="U474" s="171"/>
      <c r="V474" s="171"/>
      <c r="W474" s="171"/>
      <c r="X474" s="171"/>
      <c r="Y474" s="2"/>
      <c r="Z474" s="18"/>
      <c r="AA474" s="18"/>
      <c r="AB474" s="18"/>
      <c r="AC474" s="23">
        <f t="shared" si="32"/>
        <v>0</v>
      </c>
      <c r="AD474" s="547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</row>
    <row r="475" spans="1:44" ht="16.5" customHeight="1">
      <c r="A475" s="87">
        <v>17</v>
      </c>
      <c r="B475" s="879" t="s">
        <v>176</v>
      </c>
      <c r="C475" s="173">
        <f t="shared" si="30"/>
        <v>2971.6499999999996</v>
      </c>
      <c r="D475" s="173">
        <f t="shared" si="30"/>
        <v>30</v>
      </c>
      <c r="E475" s="173">
        <v>2868.18145</v>
      </c>
      <c r="F475" s="25">
        <f t="shared" si="28"/>
        <v>2898.18145</v>
      </c>
      <c r="G475" s="727">
        <f t="shared" si="29"/>
        <v>0.9752768495616915</v>
      </c>
      <c r="H475" s="787">
        <v>1614.9786</v>
      </c>
      <c r="I475" s="783">
        <v>1253.20285</v>
      </c>
      <c r="J475" s="173">
        <f t="shared" si="31"/>
        <v>2868.18145</v>
      </c>
      <c r="K475" s="171"/>
      <c r="L475" s="171"/>
      <c r="M475" s="171"/>
      <c r="N475" s="171"/>
      <c r="O475" s="171"/>
      <c r="P475" s="1244"/>
      <c r="Q475" s="171"/>
      <c r="R475" s="171"/>
      <c r="S475" s="171"/>
      <c r="T475" s="171"/>
      <c r="U475" s="171"/>
      <c r="V475" s="171"/>
      <c r="W475" s="171"/>
      <c r="X475" s="171"/>
      <c r="Y475" s="2"/>
      <c r="Z475" s="18"/>
      <c r="AA475" s="18"/>
      <c r="AB475" s="18"/>
      <c r="AC475" s="23">
        <f t="shared" si="32"/>
        <v>0</v>
      </c>
      <c r="AD475" s="547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</row>
    <row r="476" spans="1:44" ht="16.5" customHeight="1">
      <c r="A476" s="87">
        <v>18</v>
      </c>
      <c r="B476" s="879" t="s">
        <v>94</v>
      </c>
      <c r="C476" s="173">
        <f t="shared" si="30"/>
        <v>4886.898999999999</v>
      </c>
      <c r="D476" s="173">
        <f t="shared" si="30"/>
        <v>0</v>
      </c>
      <c r="E476" s="173">
        <v>3856.716</v>
      </c>
      <c r="F476" s="25">
        <f t="shared" si="28"/>
        <v>3856.716</v>
      </c>
      <c r="G476" s="727">
        <f t="shared" si="29"/>
        <v>0.7891949475526301</v>
      </c>
      <c r="H476" s="787">
        <v>2375.2</v>
      </c>
      <c r="I476" s="783">
        <v>1481.516</v>
      </c>
      <c r="J476" s="173">
        <f t="shared" si="31"/>
        <v>3856.716</v>
      </c>
      <c r="K476" s="171"/>
      <c r="L476" s="171"/>
      <c r="M476" s="171"/>
      <c r="N476" s="171"/>
      <c r="O476" s="171"/>
      <c r="P476" s="1244"/>
      <c r="Q476" s="171"/>
      <c r="R476" s="171"/>
      <c r="S476" s="171"/>
      <c r="T476" s="171"/>
      <c r="U476" s="171"/>
      <c r="V476" s="171"/>
      <c r="W476" s="171"/>
      <c r="X476" s="171"/>
      <c r="Y476" s="2"/>
      <c r="Z476" s="18"/>
      <c r="AA476" s="18"/>
      <c r="AB476" s="18"/>
      <c r="AC476" s="23">
        <f t="shared" si="32"/>
        <v>0</v>
      </c>
      <c r="AD476" s="547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</row>
    <row r="477" spans="1:44" ht="16.5" customHeight="1">
      <c r="A477" s="87">
        <v>19</v>
      </c>
      <c r="B477" s="879" t="s">
        <v>95</v>
      </c>
      <c r="C477" s="173">
        <f t="shared" si="30"/>
        <v>3475.328</v>
      </c>
      <c r="D477" s="173">
        <f t="shared" si="30"/>
        <v>35.56</v>
      </c>
      <c r="E477" s="173">
        <v>3435.389</v>
      </c>
      <c r="F477" s="25">
        <f t="shared" si="28"/>
        <v>3470.949</v>
      </c>
      <c r="G477" s="727">
        <f t="shared" si="29"/>
        <v>0.9987399750469597</v>
      </c>
      <c r="H477" s="788">
        <v>2014.362</v>
      </c>
      <c r="I477" s="784">
        <v>1421.027</v>
      </c>
      <c r="J477" s="173">
        <f t="shared" si="31"/>
        <v>3435.389</v>
      </c>
      <c r="K477" s="171"/>
      <c r="L477" s="171"/>
      <c r="M477" s="171"/>
      <c r="N477" s="171"/>
      <c r="O477" s="171"/>
      <c r="P477" s="1244"/>
      <c r="Q477" s="171"/>
      <c r="R477" s="171"/>
      <c r="S477" s="171"/>
      <c r="T477" s="171"/>
      <c r="U477" s="171"/>
      <c r="V477" s="171"/>
      <c r="W477" s="171"/>
      <c r="X477" s="171"/>
      <c r="Y477" s="2"/>
      <c r="Z477" s="18"/>
      <c r="AA477" s="18"/>
      <c r="AB477" s="18"/>
      <c r="AC477" s="23">
        <f t="shared" si="32"/>
        <v>0</v>
      </c>
      <c r="AD477" s="547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</row>
    <row r="478" spans="1:44" ht="16.5" customHeight="1">
      <c r="A478" s="87">
        <v>20</v>
      </c>
      <c r="B478" s="879" t="s">
        <v>96</v>
      </c>
      <c r="C478" s="173">
        <f t="shared" si="30"/>
        <v>3917.334</v>
      </c>
      <c r="D478" s="173">
        <f t="shared" si="30"/>
        <v>285</v>
      </c>
      <c r="E478" s="173">
        <v>2717.318</v>
      </c>
      <c r="F478" s="25">
        <f t="shared" si="28"/>
        <v>3002.318</v>
      </c>
      <c r="G478" s="728">
        <f t="shared" si="29"/>
        <v>0.7664186918960703</v>
      </c>
      <c r="H478" s="787">
        <v>1469.3010000000002</v>
      </c>
      <c r="I478" s="783">
        <v>1248.017</v>
      </c>
      <c r="J478" s="173">
        <f t="shared" si="31"/>
        <v>2717.318</v>
      </c>
      <c r="K478" s="345"/>
      <c r="L478" s="345"/>
      <c r="M478" s="345"/>
      <c r="N478" s="345"/>
      <c r="O478" s="345"/>
      <c r="P478" s="1245"/>
      <c r="Q478" s="345"/>
      <c r="R478" s="345"/>
      <c r="S478" s="345"/>
      <c r="T478" s="345"/>
      <c r="U478" s="345"/>
      <c r="V478" s="345"/>
      <c r="W478" s="345"/>
      <c r="X478" s="345"/>
      <c r="Y478" s="2"/>
      <c r="Z478" s="18"/>
      <c r="AA478" s="18"/>
      <c r="AB478" s="18"/>
      <c r="AC478" s="23">
        <f t="shared" si="32"/>
        <v>0</v>
      </c>
      <c r="AD478" s="547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</row>
    <row r="479" spans="1:44" ht="16.5" customHeight="1">
      <c r="A479" s="87">
        <v>21</v>
      </c>
      <c r="B479" s="879" t="s">
        <v>97</v>
      </c>
      <c r="C479" s="173">
        <f t="shared" si="30"/>
        <v>3654.272</v>
      </c>
      <c r="D479" s="173">
        <f t="shared" si="30"/>
        <v>0</v>
      </c>
      <c r="E479" s="173">
        <v>3520.1731</v>
      </c>
      <c r="F479" s="25">
        <f t="shared" si="28"/>
        <v>3520.1731</v>
      </c>
      <c r="G479" s="727">
        <f t="shared" si="29"/>
        <v>0.9633035252986094</v>
      </c>
      <c r="H479" s="787">
        <v>2028.7896</v>
      </c>
      <c r="I479" s="783">
        <v>1491.3835000000001</v>
      </c>
      <c r="J479" s="173">
        <f t="shared" si="31"/>
        <v>3520.1731</v>
      </c>
      <c r="K479" s="171"/>
      <c r="L479" s="171"/>
      <c r="M479" s="171"/>
      <c r="N479" s="171"/>
      <c r="O479" s="171"/>
      <c r="P479" s="1244"/>
      <c r="Q479" s="171"/>
      <c r="R479" s="171"/>
      <c r="S479" s="171"/>
      <c r="T479" s="171"/>
      <c r="U479" s="171"/>
      <c r="V479" s="171"/>
      <c r="W479" s="171"/>
      <c r="X479" s="171"/>
      <c r="Y479" s="2"/>
      <c r="Z479" s="18"/>
      <c r="AA479" s="18"/>
      <c r="AB479" s="18"/>
      <c r="AC479" s="23">
        <f t="shared" si="32"/>
        <v>0</v>
      </c>
      <c r="AD479" s="547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</row>
    <row r="480" spans="1:44" ht="16.5" customHeight="1">
      <c r="A480" s="87">
        <v>22</v>
      </c>
      <c r="B480" s="879" t="s">
        <v>98</v>
      </c>
      <c r="C480" s="173">
        <f t="shared" si="30"/>
        <v>11115.931</v>
      </c>
      <c r="D480" s="173">
        <f t="shared" si="30"/>
        <v>100</v>
      </c>
      <c r="E480" s="173">
        <v>9477.816050000001</v>
      </c>
      <c r="F480" s="25">
        <f t="shared" si="28"/>
        <v>9577.816050000001</v>
      </c>
      <c r="G480" s="727">
        <f t="shared" si="29"/>
        <v>0.8616296781619103</v>
      </c>
      <c r="H480" s="787">
        <v>5644.483</v>
      </c>
      <c r="I480" s="783">
        <v>3833.33305</v>
      </c>
      <c r="J480" s="173">
        <f t="shared" si="31"/>
        <v>9477.816050000001</v>
      </c>
      <c r="K480" s="171"/>
      <c r="L480" s="171"/>
      <c r="M480" s="171"/>
      <c r="N480" s="171"/>
      <c r="O480" s="171"/>
      <c r="P480" s="1244"/>
      <c r="Q480" s="171"/>
      <c r="R480" s="171"/>
      <c r="S480" s="171"/>
      <c r="T480" s="171"/>
      <c r="U480" s="171"/>
      <c r="V480" s="171"/>
      <c r="W480" s="171"/>
      <c r="X480" s="171"/>
      <c r="Y480" s="2"/>
      <c r="Z480" s="18"/>
      <c r="AA480" s="18"/>
      <c r="AB480" s="18"/>
      <c r="AC480" s="23">
        <f t="shared" si="32"/>
        <v>0</v>
      </c>
      <c r="AD480" s="547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</row>
    <row r="481" spans="1:44" s="37" customFormat="1" ht="16.5" customHeight="1">
      <c r="A481" s="87">
        <v>23</v>
      </c>
      <c r="B481" s="879" t="s">
        <v>99</v>
      </c>
      <c r="C481" s="173">
        <f t="shared" si="30"/>
        <v>2310.7560000000003</v>
      </c>
      <c r="D481" s="173">
        <f t="shared" si="30"/>
        <v>0</v>
      </c>
      <c r="E481" s="173">
        <v>2154.1369999999997</v>
      </c>
      <c r="F481" s="25">
        <f t="shared" si="28"/>
        <v>2154.1369999999997</v>
      </c>
      <c r="G481" s="727">
        <f t="shared" si="29"/>
        <v>0.9322217490725976</v>
      </c>
      <c r="H481" s="788">
        <v>1239.252</v>
      </c>
      <c r="I481" s="783">
        <v>914.885</v>
      </c>
      <c r="J481" s="173">
        <f t="shared" si="31"/>
        <v>2154.1369999999997</v>
      </c>
      <c r="K481" s="171"/>
      <c r="L481" s="171"/>
      <c r="M481" s="171"/>
      <c r="N481" s="171"/>
      <c r="O481" s="171"/>
      <c r="P481" s="1244"/>
      <c r="Q481" s="171"/>
      <c r="R481" s="171"/>
      <c r="S481" s="171"/>
      <c r="T481" s="171"/>
      <c r="U481" s="171"/>
      <c r="V481" s="171"/>
      <c r="W481" s="171"/>
      <c r="X481" s="171"/>
      <c r="Y481" s="2"/>
      <c r="Z481" s="298"/>
      <c r="AA481" s="298"/>
      <c r="AB481" s="298"/>
      <c r="AC481" s="23">
        <f t="shared" si="32"/>
        <v>0</v>
      </c>
      <c r="AD481" s="551"/>
      <c r="AE481" s="552"/>
      <c r="AF481" s="552"/>
      <c r="AG481" s="552"/>
      <c r="AH481" s="552"/>
      <c r="AI481" s="552"/>
      <c r="AJ481" s="552"/>
      <c r="AK481" s="552"/>
      <c r="AL481" s="552"/>
      <c r="AM481" s="552"/>
      <c r="AN481" s="552"/>
      <c r="AO481" s="552"/>
      <c r="AP481" s="552"/>
      <c r="AQ481" s="552"/>
      <c r="AR481" s="552"/>
    </row>
    <row r="482" spans="1:44" ht="16.5" customHeight="1">
      <c r="A482" s="87">
        <v>24</v>
      </c>
      <c r="B482" s="879" t="s">
        <v>169</v>
      </c>
      <c r="C482" s="173">
        <f t="shared" si="30"/>
        <v>3135.2610000000004</v>
      </c>
      <c r="D482" s="173">
        <f t="shared" si="30"/>
        <v>50</v>
      </c>
      <c r="E482" s="173">
        <v>2950.514</v>
      </c>
      <c r="F482" s="25">
        <f t="shared" si="28"/>
        <v>3000.514</v>
      </c>
      <c r="G482" s="728">
        <f t="shared" si="29"/>
        <v>0.9570220788636097</v>
      </c>
      <c r="H482" s="787">
        <v>1640.9119999999998</v>
      </c>
      <c r="I482" s="783">
        <v>1309.602</v>
      </c>
      <c r="J482" s="173">
        <f t="shared" si="31"/>
        <v>2950.514</v>
      </c>
      <c r="K482" s="345"/>
      <c r="L482" s="345"/>
      <c r="M482" s="345"/>
      <c r="N482" s="345"/>
      <c r="O482" s="345"/>
      <c r="P482" s="1245"/>
      <c r="Q482" s="345"/>
      <c r="R482" s="345"/>
      <c r="S482" s="345"/>
      <c r="T482" s="345"/>
      <c r="U482" s="345"/>
      <c r="V482" s="345"/>
      <c r="W482" s="345"/>
      <c r="X482" s="345"/>
      <c r="Y482" s="2"/>
      <c r="Z482" s="18"/>
      <c r="AA482" s="18"/>
      <c r="AB482" s="18"/>
      <c r="AC482" s="23">
        <f t="shared" si="32"/>
        <v>0</v>
      </c>
      <c r="AD482" s="547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</row>
    <row r="483" spans="1:44" ht="16.5" customHeight="1">
      <c r="A483" s="87">
        <v>25</v>
      </c>
      <c r="B483" s="879" t="s">
        <v>100</v>
      </c>
      <c r="C483" s="173">
        <f t="shared" si="30"/>
        <v>6336.42</v>
      </c>
      <c r="D483" s="173">
        <f t="shared" si="30"/>
        <v>0</v>
      </c>
      <c r="E483" s="173">
        <v>4160.621</v>
      </c>
      <c r="F483" s="25">
        <f t="shared" si="28"/>
        <v>4160.621</v>
      </c>
      <c r="G483" s="727">
        <f t="shared" si="29"/>
        <v>0.6566201419729122</v>
      </c>
      <c r="H483" s="787">
        <v>2474.491</v>
      </c>
      <c r="I483" s="783">
        <v>1686.13</v>
      </c>
      <c r="J483" s="173">
        <f t="shared" si="31"/>
        <v>4160.621</v>
      </c>
      <c r="K483" s="171"/>
      <c r="L483" s="171"/>
      <c r="M483" s="171"/>
      <c r="N483" s="171"/>
      <c r="O483" s="171"/>
      <c r="P483" s="1244"/>
      <c r="Q483" s="171"/>
      <c r="R483" s="171"/>
      <c r="S483" s="171"/>
      <c r="T483" s="171"/>
      <c r="U483" s="171"/>
      <c r="V483" s="171"/>
      <c r="W483" s="171"/>
      <c r="X483" s="171"/>
      <c r="Y483" s="2"/>
      <c r="Z483" s="18"/>
      <c r="AA483" s="18"/>
      <c r="AB483" s="18"/>
      <c r="AC483" s="23">
        <f t="shared" si="32"/>
        <v>0</v>
      </c>
      <c r="AD483" s="547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</row>
    <row r="484" spans="1:44" ht="16.5" customHeight="1">
      <c r="A484" s="87">
        <v>26</v>
      </c>
      <c r="B484" s="879" t="s">
        <v>101</v>
      </c>
      <c r="C484" s="173">
        <f t="shared" si="30"/>
        <v>3639.031</v>
      </c>
      <c r="D484" s="173">
        <f t="shared" si="30"/>
        <v>30</v>
      </c>
      <c r="E484" s="173">
        <v>2416.889</v>
      </c>
      <c r="F484" s="25">
        <f t="shared" si="28"/>
        <v>2446.889</v>
      </c>
      <c r="G484" s="727">
        <f t="shared" si="29"/>
        <v>0.6724012518717208</v>
      </c>
      <c r="H484" s="787">
        <v>1422.7269999999999</v>
      </c>
      <c r="I484" s="783">
        <v>994.162</v>
      </c>
      <c r="J484" s="173">
        <f t="shared" si="31"/>
        <v>2416.889</v>
      </c>
      <c r="K484" s="171"/>
      <c r="L484" s="171"/>
      <c r="M484" s="171"/>
      <c r="N484" s="171"/>
      <c r="O484" s="171"/>
      <c r="P484" s="1244"/>
      <c r="Q484" s="171"/>
      <c r="R484" s="171"/>
      <c r="S484" s="171"/>
      <c r="T484" s="171"/>
      <c r="U484" s="171"/>
      <c r="V484" s="171"/>
      <c r="W484" s="171"/>
      <c r="X484" s="171"/>
      <c r="Y484" s="2"/>
      <c r="Z484" s="18"/>
      <c r="AA484" s="18"/>
      <c r="AB484" s="18"/>
      <c r="AC484" s="23">
        <f t="shared" si="32"/>
        <v>0</v>
      </c>
      <c r="AD484" s="547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</row>
    <row r="485" spans="1:44" ht="16.5" customHeight="1">
      <c r="A485" s="87">
        <v>27</v>
      </c>
      <c r="B485" s="879" t="s">
        <v>102</v>
      </c>
      <c r="C485" s="173">
        <f t="shared" si="30"/>
        <v>2594.498</v>
      </c>
      <c r="D485" s="173">
        <f t="shared" si="30"/>
        <v>24.583</v>
      </c>
      <c r="E485" s="173">
        <v>2451.648</v>
      </c>
      <c r="F485" s="25">
        <f t="shared" si="28"/>
        <v>2476.231</v>
      </c>
      <c r="G485" s="727">
        <f t="shared" si="29"/>
        <v>0.9544162300375642</v>
      </c>
      <c r="H485" s="787">
        <v>1438.9170000000001</v>
      </c>
      <c r="I485" s="783">
        <v>1012.731</v>
      </c>
      <c r="J485" s="173">
        <f t="shared" si="31"/>
        <v>2451.648</v>
      </c>
      <c r="K485" s="345"/>
      <c r="L485" s="345"/>
      <c r="M485" s="345"/>
      <c r="N485" s="345"/>
      <c r="O485" s="345"/>
      <c r="P485" s="1245"/>
      <c r="Q485" s="345"/>
      <c r="R485" s="345"/>
      <c r="S485" s="345"/>
      <c r="T485" s="345"/>
      <c r="U485" s="345"/>
      <c r="V485" s="345"/>
      <c r="W485" s="345"/>
      <c r="X485" s="345"/>
      <c r="Y485" s="2"/>
      <c r="Z485" s="18"/>
      <c r="AA485" s="18"/>
      <c r="AB485" s="18"/>
      <c r="AC485" s="23">
        <f t="shared" si="32"/>
        <v>0</v>
      </c>
      <c r="AD485" s="547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</row>
    <row r="486" spans="1:44" ht="16.5" customHeight="1">
      <c r="A486" s="104">
        <v>28</v>
      </c>
      <c r="B486" s="880" t="s">
        <v>308</v>
      </c>
      <c r="C486" s="173">
        <f t="shared" si="30"/>
        <v>0</v>
      </c>
      <c r="D486" s="173">
        <f t="shared" si="30"/>
        <v>0</v>
      </c>
      <c r="E486" s="173">
        <v>0</v>
      </c>
      <c r="F486" s="25">
        <f t="shared" si="28"/>
        <v>0</v>
      </c>
      <c r="G486" s="727" t="e">
        <f t="shared" si="29"/>
        <v>#DIV/0!</v>
      </c>
      <c r="H486" s="909">
        <v>0</v>
      </c>
      <c r="I486" s="910"/>
      <c r="J486" s="173">
        <f t="shared" si="31"/>
        <v>0</v>
      </c>
      <c r="K486" s="345"/>
      <c r="L486" s="345"/>
      <c r="M486" s="345"/>
      <c r="N486" s="345"/>
      <c r="O486" s="345"/>
      <c r="P486" s="1245"/>
      <c r="Q486" s="345"/>
      <c r="R486" s="345"/>
      <c r="S486" s="345"/>
      <c r="T486" s="345"/>
      <c r="U486" s="345"/>
      <c r="V486" s="345"/>
      <c r="W486" s="345"/>
      <c r="X486" s="345"/>
      <c r="Y486" s="2"/>
      <c r="Z486" s="18"/>
      <c r="AA486" s="18"/>
      <c r="AB486" s="18"/>
      <c r="AC486" s="23"/>
      <c r="AD486" s="547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</row>
    <row r="487" spans="1:44" ht="16.5" customHeight="1">
      <c r="A487" s="104">
        <v>29</v>
      </c>
      <c r="B487" s="880" t="s">
        <v>309</v>
      </c>
      <c r="C487" s="173">
        <f t="shared" si="30"/>
        <v>0</v>
      </c>
      <c r="D487" s="173">
        <f t="shared" si="30"/>
        <v>0</v>
      </c>
      <c r="E487" s="173">
        <v>0</v>
      </c>
      <c r="F487" s="25">
        <f t="shared" si="28"/>
        <v>0</v>
      </c>
      <c r="G487" s="727" t="e">
        <f t="shared" si="29"/>
        <v>#DIV/0!</v>
      </c>
      <c r="H487" s="909">
        <v>0</v>
      </c>
      <c r="I487" s="910"/>
      <c r="J487" s="173">
        <f t="shared" si="31"/>
        <v>0</v>
      </c>
      <c r="K487" s="345"/>
      <c r="L487" s="345"/>
      <c r="M487" s="345"/>
      <c r="N487" s="345"/>
      <c r="O487" s="345"/>
      <c r="P487" s="1245"/>
      <c r="Q487" s="345"/>
      <c r="R487" s="345"/>
      <c r="S487" s="345"/>
      <c r="T487" s="345"/>
      <c r="U487" s="345"/>
      <c r="V487" s="345"/>
      <c r="W487" s="345"/>
      <c r="X487" s="345"/>
      <c r="Y487" s="2"/>
      <c r="Z487" s="18"/>
      <c r="AA487" s="18"/>
      <c r="AB487" s="18"/>
      <c r="AC487" s="23"/>
      <c r="AD487" s="547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</row>
    <row r="488" spans="1:44" ht="16.5" customHeight="1">
      <c r="A488" s="104">
        <v>30</v>
      </c>
      <c r="B488" s="880" t="s">
        <v>310</v>
      </c>
      <c r="C488" s="173">
        <f t="shared" si="30"/>
        <v>0</v>
      </c>
      <c r="D488" s="173">
        <f t="shared" si="30"/>
        <v>0</v>
      </c>
      <c r="E488" s="173">
        <v>0</v>
      </c>
      <c r="F488" s="25">
        <f t="shared" si="28"/>
        <v>0</v>
      </c>
      <c r="G488" s="728" t="e">
        <f t="shared" si="29"/>
        <v>#DIV/0!</v>
      </c>
      <c r="H488" s="909">
        <v>0</v>
      </c>
      <c r="I488" s="910"/>
      <c r="J488" s="173">
        <f t="shared" si="31"/>
        <v>0</v>
      </c>
      <c r="K488" s="345"/>
      <c r="L488" s="345"/>
      <c r="M488" s="345"/>
      <c r="N488" s="345"/>
      <c r="O488" s="345"/>
      <c r="P488" s="1245"/>
      <c r="Q488" s="345"/>
      <c r="R488" s="345"/>
      <c r="S488" s="345"/>
      <c r="T488" s="345"/>
      <c r="U488" s="345"/>
      <c r="V488" s="345"/>
      <c r="W488" s="345"/>
      <c r="X488" s="345"/>
      <c r="Y488" s="2"/>
      <c r="Z488" s="18"/>
      <c r="AA488" s="18"/>
      <c r="AB488" s="18"/>
      <c r="AC488" s="23"/>
      <c r="AD488" s="547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</row>
    <row r="489" spans="1:44" ht="16.5" customHeight="1">
      <c r="A489" s="104">
        <v>31</v>
      </c>
      <c r="B489" s="880" t="s">
        <v>311</v>
      </c>
      <c r="C489" s="173">
        <f t="shared" si="30"/>
        <v>0</v>
      </c>
      <c r="D489" s="173">
        <f t="shared" si="30"/>
        <v>0</v>
      </c>
      <c r="E489" s="173">
        <v>0</v>
      </c>
      <c r="F489" s="25">
        <f t="shared" si="28"/>
        <v>0</v>
      </c>
      <c r="G489" s="727" t="e">
        <f t="shared" si="29"/>
        <v>#DIV/0!</v>
      </c>
      <c r="H489" s="909">
        <v>0</v>
      </c>
      <c r="I489" s="910"/>
      <c r="J489" s="173">
        <f t="shared" si="31"/>
        <v>0</v>
      </c>
      <c r="K489" s="345"/>
      <c r="L489" s="345"/>
      <c r="M489" s="345"/>
      <c r="N489" s="345"/>
      <c r="O489" s="345"/>
      <c r="P489" s="1245"/>
      <c r="Q489" s="345"/>
      <c r="R489" s="345"/>
      <c r="S489" s="345"/>
      <c r="T489" s="345"/>
      <c r="U489" s="345"/>
      <c r="V489" s="345"/>
      <c r="W489" s="345"/>
      <c r="X489" s="345"/>
      <c r="Y489" s="2"/>
      <c r="Z489" s="18"/>
      <c r="AA489" s="18"/>
      <c r="AB489" s="18"/>
      <c r="AC489" s="23"/>
      <c r="AD489" s="547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</row>
    <row r="490" spans="1:44" ht="16.5" customHeight="1">
      <c r="A490" s="104">
        <v>32</v>
      </c>
      <c r="B490" s="880" t="s">
        <v>312</v>
      </c>
      <c r="C490" s="173">
        <f t="shared" si="30"/>
        <v>0</v>
      </c>
      <c r="D490" s="173">
        <f t="shared" si="30"/>
        <v>0</v>
      </c>
      <c r="E490" s="173">
        <v>0</v>
      </c>
      <c r="F490" s="25">
        <f t="shared" si="28"/>
        <v>0</v>
      </c>
      <c r="G490" s="727" t="e">
        <f t="shared" si="29"/>
        <v>#DIV/0!</v>
      </c>
      <c r="H490" s="909">
        <v>0</v>
      </c>
      <c r="I490" s="910"/>
      <c r="J490" s="173">
        <f t="shared" si="31"/>
        <v>0</v>
      </c>
      <c r="K490" s="345"/>
      <c r="L490" s="345"/>
      <c r="M490" s="345"/>
      <c r="N490" s="345"/>
      <c r="O490" s="345"/>
      <c r="P490" s="1245"/>
      <c r="Q490" s="345"/>
      <c r="R490" s="345"/>
      <c r="S490" s="345"/>
      <c r="T490" s="345"/>
      <c r="U490" s="345"/>
      <c r="V490" s="345"/>
      <c r="W490" s="345"/>
      <c r="X490" s="345"/>
      <c r="Y490" s="2"/>
      <c r="Z490" s="18"/>
      <c r="AA490" s="18"/>
      <c r="AB490" s="18"/>
      <c r="AC490" s="23"/>
      <c r="AD490" s="547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</row>
    <row r="491" spans="1:44" ht="16.5" customHeight="1">
      <c r="A491" s="104">
        <v>33</v>
      </c>
      <c r="B491" s="880" t="s">
        <v>313</v>
      </c>
      <c r="C491" s="173">
        <f t="shared" si="30"/>
        <v>0</v>
      </c>
      <c r="D491" s="173">
        <f t="shared" si="30"/>
        <v>0</v>
      </c>
      <c r="E491" s="173">
        <v>0</v>
      </c>
      <c r="F491" s="25">
        <f t="shared" si="28"/>
        <v>0</v>
      </c>
      <c r="G491" s="727" t="e">
        <f t="shared" si="29"/>
        <v>#DIV/0!</v>
      </c>
      <c r="H491" s="909">
        <v>0</v>
      </c>
      <c r="I491" s="910"/>
      <c r="J491" s="173">
        <f t="shared" si="31"/>
        <v>0</v>
      </c>
      <c r="K491" s="346"/>
      <c r="L491" s="346"/>
      <c r="M491" s="346"/>
      <c r="N491" s="346"/>
      <c r="O491" s="346"/>
      <c r="P491" s="1246"/>
      <c r="Q491" s="346"/>
      <c r="R491" s="346"/>
      <c r="S491" s="346"/>
      <c r="T491" s="346"/>
      <c r="U491" s="346"/>
      <c r="V491" s="346"/>
      <c r="W491" s="346"/>
      <c r="X491" s="346"/>
      <c r="Y491" s="2"/>
      <c r="Z491" s="18"/>
      <c r="AA491" s="18"/>
      <c r="AB491" s="18"/>
      <c r="AC491" s="23">
        <f t="shared" si="32"/>
        <v>0</v>
      </c>
      <c r="AD491" s="547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</row>
    <row r="492" spans="1:44" ht="16.5" customHeight="1" thickBot="1">
      <c r="A492" s="801"/>
      <c r="B492" s="806" t="s">
        <v>10</v>
      </c>
      <c r="C492" s="176">
        <f>SUM(C459:C491)</f>
        <v>105764.31</v>
      </c>
      <c r="D492" s="176">
        <f>SUM(D459:D491)</f>
        <v>1050.143</v>
      </c>
      <c r="E492" s="176">
        <f>SUM(E459:E491)</f>
        <v>91258.47059999999</v>
      </c>
      <c r="F492" s="142">
        <f t="shared" si="28"/>
        <v>92308.61359999998</v>
      </c>
      <c r="G492" s="805">
        <f t="shared" si="29"/>
        <v>0.8727765878678733</v>
      </c>
      <c r="H492" s="904">
        <f>SUM(H459:H491)</f>
        <v>52711.5372</v>
      </c>
      <c r="I492" s="905">
        <f>SUM(I459:I491)</f>
        <v>38546.93339999999</v>
      </c>
      <c r="J492" s="365">
        <f t="shared" si="31"/>
        <v>91258.47059999999</v>
      </c>
      <c r="Y492" s="2"/>
      <c r="Z492" s="18">
        <f>SUM(Z460:Z491)</f>
        <v>0</v>
      </c>
      <c r="AA492" s="18">
        <f>SUM(AA460:AA491)</f>
        <v>0</v>
      </c>
      <c r="AB492" s="18"/>
      <c r="AC492" s="23">
        <f t="shared" si="32"/>
        <v>0</v>
      </c>
      <c r="AD492" s="547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</row>
    <row r="493" spans="2:44" ht="16.5" customHeight="1">
      <c r="B493" s="2"/>
      <c r="C493" s="358"/>
      <c r="D493" s="358"/>
      <c r="E493" s="358"/>
      <c r="F493" s="75"/>
      <c r="G493" s="790"/>
      <c r="H493" s="791"/>
      <c r="I493" s="792"/>
      <c r="J493" s="177"/>
      <c r="Y493" s="2"/>
      <c r="Z493" s="14"/>
      <c r="AA493" s="14"/>
      <c r="AB493" s="14"/>
      <c r="AC493" s="303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</row>
    <row r="494" spans="2:44" ht="16.5" customHeight="1">
      <c r="B494" s="2"/>
      <c r="C494" s="358"/>
      <c r="D494" s="358"/>
      <c r="E494" s="358"/>
      <c r="F494" s="75"/>
      <c r="G494" s="790"/>
      <c r="H494" s="791"/>
      <c r="I494" s="792"/>
      <c r="J494" s="177"/>
      <c r="Y494" s="2"/>
      <c r="Z494" s="14"/>
      <c r="AA494" s="14"/>
      <c r="AB494" s="14"/>
      <c r="AC494" s="303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</row>
    <row r="495" spans="1:24" s="243" customFormat="1" ht="16.5" thickBot="1">
      <c r="A495" s="249" t="s">
        <v>148</v>
      </c>
      <c r="B495" s="254"/>
      <c r="C495" s="254"/>
      <c r="D495" s="254"/>
      <c r="E495" s="255"/>
      <c r="F495" s="254"/>
      <c r="G495" s="723"/>
      <c r="H495" s="256"/>
      <c r="I495" s="386"/>
      <c r="J495" s="256"/>
      <c r="K495" s="256"/>
      <c r="L495" s="256"/>
      <c r="M495" s="256"/>
      <c r="N495" s="256"/>
      <c r="O495" s="256"/>
      <c r="P495" s="1237"/>
      <c r="Q495" s="256"/>
      <c r="R495" s="256"/>
      <c r="S495" s="256"/>
      <c r="T495" s="256"/>
      <c r="U495" s="256"/>
      <c r="V495" s="256"/>
      <c r="W495" s="256"/>
      <c r="X495" s="256"/>
    </row>
    <row r="496" spans="1:5" ht="18" customHeight="1">
      <c r="A496" s="507" t="s">
        <v>11</v>
      </c>
      <c r="B496" s="508" t="s">
        <v>18</v>
      </c>
      <c r="C496" s="508" t="s">
        <v>13</v>
      </c>
      <c r="D496" s="508" t="s">
        <v>19</v>
      </c>
      <c r="E496" s="509" t="s">
        <v>20</v>
      </c>
    </row>
    <row r="497" spans="1:5" ht="18" customHeight="1" thickBot="1">
      <c r="A497" s="635">
        <f>C492</f>
        <v>105764.31</v>
      </c>
      <c r="B497" s="154">
        <f>F492</f>
        <v>92308.61359999998</v>
      </c>
      <c r="C497" s="636">
        <f>G492</f>
        <v>0.8727765878678733</v>
      </c>
      <c r="D497" s="510">
        <f>D535</f>
        <v>90079.13299999999</v>
      </c>
      <c r="E497" s="131">
        <f>D497/A497</f>
        <v>0.8516968814905519</v>
      </c>
    </row>
    <row r="498" ht="15.75" thickBot="1">
      <c r="A498" s="156"/>
    </row>
    <row r="499" spans="1:24" s="243" customFormat="1" ht="15.75">
      <c r="A499" s="796" t="s">
        <v>149</v>
      </c>
      <c r="B499" s="797"/>
      <c r="C499" s="797"/>
      <c r="D499" s="797"/>
      <c r="E499" s="798"/>
      <c r="F499" s="254"/>
      <c r="G499" s="723"/>
      <c r="H499" s="256"/>
      <c r="I499" s="386"/>
      <c r="J499" s="256"/>
      <c r="K499" s="256"/>
      <c r="L499" s="256"/>
      <c r="M499" s="256"/>
      <c r="N499" s="256"/>
      <c r="O499" s="256"/>
      <c r="P499" s="1237"/>
      <c r="Q499" s="256"/>
      <c r="R499" s="256"/>
      <c r="S499" s="256"/>
      <c r="T499" s="256"/>
      <c r="U499" s="256"/>
      <c r="V499" s="256"/>
      <c r="W499" s="256"/>
      <c r="X499" s="256"/>
    </row>
    <row r="500" spans="1:24" s="243" customFormat="1" ht="15.75" thickBot="1">
      <c r="A500" s="799" t="s">
        <v>319</v>
      </c>
      <c r="B500" s="548"/>
      <c r="C500" s="548"/>
      <c r="D500" s="548"/>
      <c r="E500" s="800"/>
      <c r="G500" s="611"/>
      <c r="H500" s="253"/>
      <c r="I500" s="369"/>
      <c r="J500" s="253"/>
      <c r="K500" s="253"/>
      <c r="L500" s="253"/>
      <c r="M500" s="253"/>
      <c r="N500" s="253"/>
      <c r="O500" s="253"/>
      <c r="P500" s="1237"/>
      <c r="Q500" s="253"/>
      <c r="R500" s="253"/>
      <c r="S500" s="253"/>
      <c r="T500" s="253"/>
      <c r="U500" s="253"/>
      <c r="V500" s="253"/>
      <c r="W500" s="253"/>
      <c r="X500" s="253"/>
    </row>
    <row r="501" spans="1:29" ht="20.25" customHeight="1">
      <c r="A501" s="84" t="s">
        <v>2</v>
      </c>
      <c r="B501" s="85" t="s">
        <v>15</v>
      </c>
      <c r="C501" s="85" t="s">
        <v>345</v>
      </c>
      <c r="D501" s="85" t="s">
        <v>19</v>
      </c>
      <c r="E501" s="211" t="s">
        <v>20</v>
      </c>
      <c r="H501" s="1116" t="s">
        <v>19</v>
      </c>
      <c r="I501" s="1117"/>
      <c r="J501" s="1118"/>
      <c r="Z501" s="85" t="s">
        <v>184</v>
      </c>
      <c r="AA501" s="85" t="s">
        <v>185</v>
      </c>
      <c r="AB501" s="366"/>
      <c r="AC501" s="295" t="s">
        <v>17</v>
      </c>
    </row>
    <row r="502" spans="1:29" ht="18" customHeight="1">
      <c r="A502" s="87">
        <v>1</v>
      </c>
      <c r="B502" s="879" t="s">
        <v>167</v>
      </c>
      <c r="C502" s="173">
        <f>C377</f>
        <v>2960.949</v>
      </c>
      <c r="D502" s="173">
        <v>2765.826</v>
      </c>
      <c r="E502" s="105">
        <f aca="true" t="shared" si="33" ref="E502:E535">D502/C502</f>
        <v>0.9341011952586823</v>
      </c>
      <c r="H502" s="173">
        <v>1519.965</v>
      </c>
      <c r="I502" s="173">
        <v>1245.861</v>
      </c>
      <c r="J502" s="173">
        <f>SUM(H502:I502)</f>
        <v>2765.826</v>
      </c>
      <c r="Z502" s="173"/>
      <c r="AA502" s="173"/>
      <c r="AB502" s="173"/>
      <c r="AC502" s="26">
        <f aca="true" t="shared" si="34" ref="AC502:AC534">SUM(Z502:AA502)</f>
        <v>0</v>
      </c>
    </row>
    <row r="503" spans="1:29" ht="18" customHeight="1">
      <c r="A503" s="87">
        <v>2</v>
      </c>
      <c r="B503" s="879" t="s">
        <v>84</v>
      </c>
      <c r="C503" s="173">
        <f aca="true" t="shared" si="35" ref="C503:C534">C378</f>
        <v>5852.113</v>
      </c>
      <c r="D503" s="173">
        <v>5407.742</v>
      </c>
      <c r="E503" s="105">
        <f t="shared" si="33"/>
        <v>0.9240665721936675</v>
      </c>
      <c r="H503" s="173">
        <v>3059.132</v>
      </c>
      <c r="I503" s="173">
        <v>2348.61</v>
      </c>
      <c r="J503" s="173">
        <f aca="true" t="shared" si="36" ref="J503:J535">SUM(H503:I503)</f>
        <v>5407.742</v>
      </c>
      <c r="Z503" s="173"/>
      <c r="AA503" s="173"/>
      <c r="AB503" s="173"/>
      <c r="AC503" s="26">
        <f t="shared" si="34"/>
        <v>0</v>
      </c>
    </row>
    <row r="504" spans="1:29" ht="18" customHeight="1">
      <c r="A504" s="87">
        <v>3</v>
      </c>
      <c r="B504" s="879" t="s">
        <v>85</v>
      </c>
      <c r="C504" s="173">
        <f t="shared" si="35"/>
        <v>2889.357</v>
      </c>
      <c r="D504" s="173">
        <v>2020.148</v>
      </c>
      <c r="E504" s="105">
        <f t="shared" si="33"/>
        <v>0.6991687077782358</v>
      </c>
      <c r="H504" s="173">
        <v>1065.445</v>
      </c>
      <c r="I504" s="173">
        <v>954.703</v>
      </c>
      <c r="J504" s="173">
        <f t="shared" si="36"/>
        <v>2020.148</v>
      </c>
      <c r="Z504" s="173"/>
      <c r="AA504" s="173"/>
      <c r="AB504" s="173"/>
      <c r="AC504" s="26">
        <f t="shared" si="34"/>
        <v>0</v>
      </c>
    </row>
    <row r="505" spans="1:29" ht="18" customHeight="1">
      <c r="A505" s="87">
        <v>4</v>
      </c>
      <c r="B505" s="879" t="s">
        <v>86</v>
      </c>
      <c r="C505" s="173">
        <f t="shared" si="35"/>
        <v>5856.253</v>
      </c>
      <c r="D505" s="173">
        <v>5022.411</v>
      </c>
      <c r="E505" s="105">
        <f t="shared" si="33"/>
        <v>0.8576150996208668</v>
      </c>
      <c r="H505" s="173">
        <v>2946.606</v>
      </c>
      <c r="I505" s="173">
        <v>2075.805</v>
      </c>
      <c r="J505" s="173">
        <f t="shared" si="36"/>
        <v>5022.411</v>
      </c>
      <c r="Z505" s="173"/>
      <c r="AA505" s="173"/>
      <c r="AB505" s="173"/>
      <c r="AC505" s="26">
        <f t="shared" si="34"/>
        <v>0</v>
      </c>
    </row>
    <row r="506" spans="1:29" ht="18" customHeight="1">
      <c r="A506" s="87">
        <v>5</v>
      </c>
      <c r="B506" s="879" t="s">
        <v>174</v>
      </c>
      <c r="C506" s="173">
        <f t="shared" si="35"/>
        <v>1702.885</v>
      </c>
      <c r="D506" s="175">
        <v>1648.259</v>
      </c>
      <c r="E506" s="105">
        <f t="shared" si="33"/>
        <v>0.9679214979285155</v>
      </c>
      <c r="H506" s="173">
        <v>937.191</v>
      </c>
      <c r="I506" s="173">
        <v>711.068</v>
      </c>
      <c r="J506" s="173">
        <f t="shared" si="36"/>
        <v>1648.259</v>
      </c>
      <c r="Z506" s="175"/>
      <c r="AA506" s="175"/>
      <c r="AB506" s="175"/>
      <c r="AC506" s="26">
        <f t="shared" si="34"/>
        <v>0</v>
      </c>
    </row>
    <row r="507" spans="1:29" ht="18" customHeight="1">
      <c r="A507" s="87">
        <v>6</v>
      </c>
      <c r="B507" s="879" t="s">
        <v>87</v>
      </c>
      <c r="C507" s="173">
        <f t="shared" si="35"/>
        <v>3350.827</v>
      </c>
      <c r="D507" s="173">
        <v>2925.083</v>
      </c>
      <c r="E507" s="105">
        <f t="shared" si="33"/>
        <v>0.8729436046683401</v>
      </c>
      <c r="H507" s="173">
        <v>1895.476</v>
      </c>
      <c r="I507" s="173">
        <v>1029.607</v>
      </c>
      <c r="J507" s="173">
        <f t="shared" si="36"/>
        <v>2925.083</v>
      </c>
      <c r="Z507" s="173"/>
      <c r="AA507" s="173"/>
      <c r="AB507" s="173"/>
      <c r="AC507" s="26">
        <f t="shared" si="34"/>
        <v>0</v>
      </c>
    </row>
    <row r="508" spans="1:29" ht="18" customHeight="1">
      <c r="A508" s="87">
        <v>7</v>
      </c>
      <c r="B508" s="879" t="s">
        <v>88</v>
      </c>
      <c r="C508" s="173">
        <f t="shared" si="35"/>
        <v>2681.423</v>
      </c>
      <c r="D508" s="173">
        <v>2608.455</v>
      </c>
      <c r="E508" s="105">
        <f t="shared" si="33"/>
        <v>0.97278758330931</v>
      </c>
      <c r="H508" s="173">
        <v>1388.188</v>
      </c>
      <c r="I508" s="173">
        <v>1220.267</v>
      </c>
      <c r="J508" s="173">
        <f t="shared" si="36"/>
        <v>2608.455</v>
      </c>
      <c r="Z508" s="173"/>
      <c r="AA508" s="173"/>
      <c r="AB508" s="173"/>
      <c r="AC508" s="26">
        <f t="shared" si="34"/>
        <v>0</v>
      </c>
    </row>
    <row r="509" spans="1:29" ht="18" customHeight="1">
      <c r="A509" s="87">
        <v>8</v>
      </c>
      <c r="B509" s="879" t="s">
        <v>89</v>
      </c>
      <c r="C509" s="173">
        <f t="shared" si="35"/>
        <v>9253.65</v>
      </c>
      <c r="D509" s="173">
        <v>9044.673999999999</v>
      </c>
      <c r="E509" s="105">
        <f t="shared" si="33"/>
        <v>0.9774169111647836</v>
      </c>
      <c r="H509" s="173">
        <v>5464.987</v>
      </c>
      <c r="I509" s="173">
        <v>3579.687</v>
      </c>
      <c r="J509" s="173">
        <f t="shared" si="36"/>
        <v>9044.673999999999</v>
      </c>
      <c r="Z509" s="173"/>
      <c r="AA509" s="173"/>
      <c r="AB509" s="173"/>
      <c r="AC509" s="26">
        <f t="shared" si="34"/>
        <v>0</v>
      </c>
    </row>
    <row r="510" spans="1:29" ht="18" customHeight="1">
      <c r="A510" s="87">
        <v>9</v>
      </c>
      <c r="B510" s="879" t="s">
        <v>90</v>
      </c>
      <c r="C510" s="173">
        <f t="shared" si="35"/>
        <v>3362.41</v>
      </c>
      <c r="D510" s="173">
        <v>3063.827</v>
      </c>
      <c r="E510" s="105">
        <f t="shared" si="33"/>
        <v>0.9111997049735161</v>
      </c>
      <c r="H510" s="173">
        <v>1753.652</v>
      </c>
      <c r="I510" s="173">
        <v>1310.175</v>
      </c>
      <c r="J510" s="173">
        <f t="shared" si="36"/>
        <v>3063.827</v>
      </c>
      <c r="Z510" s="173"/>
      <c r="AA510" s="173"/>
      <c r="AB510" s="173"/>
      <c r="AC510" s="26">
        <f t="shared" si="34"/>
        <v>0</v>
      </c>
    </row>
    <row r="511" spans="1:29" ht="18" customHeight="1">
      <c r="A511" s="87">
        <v>10</v>
      </c>
      <c r="B511" s="879" t="s">
        <v>170</v>
      </c>
      <c r="C511" s="173">
        <f t="shared" si="35"/>
        <v>626.491</v>
      </c>
      <c r="D511" s="175">
        <v>610.672</v>
      </c>
      <c r="E511" s="105">
        <f t="shared" si="33"/>
        <v>0.9747498367893553</v>
      </c>
      <c r="H511" s="173">
        <v>351.437</v>
      </c>
      <c r="I511" s="173">
        <v>259.235</v>
      </c>
      <c r="J511" s="173">
        <f t="shared" si="36"/>
        <v>610.672</v>
      </c>
      <c r="Z511" s="175"/>
      <c r="AA511" s="175"/>
      <c r="AB511" s="175"/>
      <c r="AC511" s="26">
        <f t="shared" si="34"/>
        <v>0</v>
      </c>
    </row>
    <row r="512" spans="1:29" ht="18" customHeight="1">
      <c r="A512" s="87">
        <v>11</v>
      </c>
      <c r="B512" s="879" t="s">
        <v>91</v>
      </c>
      <c r="C512" s="173">
        <f t="shared" si="35"/>
        <v>4291.534</v>
      </c>
      <c r="D512" s="173">
        <v>3227.0150000000003</v>
      </c>
      <c r="E512" s="105">
        <f t="shared" si="33"/>
        <v>0.7519490699595996</v>
      </c>
      <c r="H512" s="173">
        <v>1932.577</v>
      </c>
      <c r="I512" s="173">
        <v>1294.438</v>
      </c>
      <c r="J512" s="173">
        <f t="shared" si="36"/>
        <v>3227.0150000000003</v>
      </c>
      <c r="Z512" s="173"/>
      <c r="AA512" s="173"/>
      <c r="AB512" s="173"/>
      <c r="AC512" s="26">
        <f t="shared" si="34"/>
        <v>0</v>
      </c>
    </row>
    <row r="513" spans="1:29" ht="18" customHeight="1">
      <c r="A513" s="87">
        <v>12</v>
      </c>
      <c r="B513" s="879" t="s">
        <v>168</v>
      </c>
      <c r="C513" s="173">
        <f t="shared" si="35"/>
        <v>3021.526</v>
      </c>
      <c r="D513" s="173">
        <v>2818.843</v>
      </c>
      <c r="E513" s="105">
        <f t="shared" si="33"/>
        <v>0.9329203190705624</v>
      </c>
      <c r="H513" s="173">
        <v>1543.528</v>
      </c>
      <c r="I513" s="173">
        <v>1275.315</v>
      </c>
      <c r="J513" s="173">
        <f t="shared" si="36"/>
        <v>2818.843</v>
      </c>
      <c r="Z513" s="173"/>
      <c r="AA513" s="173"/>
      <c r="AB513" s="173"/>
      <c r="AC513" s="26">
        <f t="shared" si="34"/>
        <v>0</v>
      </c>
    </row>
    <row r="514" spans="1:29" ht="18" customHeight="1">
      <c r="A514" s="87">
        <v>13</v>
      </c>
      <c r="B514" s="879" t="s">
        <v>92</v>
      </c>
      <c r="C514" s="173">
        <f t="shared" si="35"/>
        <v>2290.478</v>
      </c>
      <c r="D514" s="173">
        <v>1415.759</v>
      </c>
      <c r="E514" s="105">
        <f t="shared" si="33"/>
        <v>0.6181063515999717</v>
      </c>
      <c r="H514" s="173">
        <v>816.075</v>
      </c>
      <c r="I514" s="173">
        <v>599.684</v>
      </c>
      <c r="J514" s="173">
        <f t="shared" si="36"/>
        <v>1415.759</v>
      </c>
      <c r="Z514" s="173"/>
      <c r="AA514" s="173"/>
      <c r="AB514" s="173"/>
      <c r="AC514" s="26">
        <f t="shared" si="34"/>
        <v>0</v>
      </c>
    </row>
    <row r="515" spans="1:29" ht="18" customHeight="1">
      <c r="A515" s="87">
        <v>14</v>
      </c>
      <c r="B515" s="879" t="s">
        <v>93</v>
      </c>
      <c r="C515" s="173">
        <f t="shared" si="35"/>
        <v>2849.76</v>
      </c>
      <c r="D515" s="173">
        <v>2702.315</v>
      </c>
      <c r="E515" s="105">
        <f t="shared" si="33"/>
        <v>0.9482605552748301</v>
      </c>
      <c r="H515" s="173">
        <v>1452.029</v>
      </c>
      <c r="I515" s="173">
        <v>1250.286</v>
      </c>
      <c r="J515" s="173">
        <f t="shared" si="36"/>
        <v>2702.315</v>
      </c>
      <c r="Z515" s="173"/>
      <c r="AA515" s="173"/>
      <c r="AB515" s="173"/>
      <c r="AC515" s="26">
        <f t="shared" si="34"/>
        <v>0</v>
      </c>
    </row>
    <row r="516" spans="1:29" ht="18" customHeight="1">
      <c r="A516" s="87">
        <v>15</v>
      </c>
      <c r="B516" s="879" t="s">
        <v>298</v>
      </c>
      <c r="C516" s="173">
        <f t="shared" si="35"/>
        <v>2050.283</v>
      </c>
      <c r="D516" s="175">
        <v>1795.288</v>
      </c>
      <c r="E516" s="105">
        <f t="shared" si="33"/>
        <v>0.8756293643365332</v>
      </c>
      <c r="H516" s="173">
        <v>924.495</v>
      </c>
      <c r="I516" s="173">
        <v>870.793</v>
      </c>
      <c r="J516" s="173">
        <f t="shared" si="36"/>
        <v>1795.288</v>
      </c>
      <c r="Z516" s="175"/>
      <c r="AA516" s="175"/>
      <c r="AB516" s="175"/>
      <c r="AC516" s="26">
        <f t="shared" si="34"/>
        <v>0</v>
      </c>
    </row>
    <row r="517" spans="1:29" ht="18" customHeight="1">
      <c r="A517" s="87">
        <v>16</v>
      </c>
      <c r="B517" s="879" t="s">
        <v>299</v>
      </c>
      <c r="C517" s="173">
        <f t="shared" si="35"/>
        <v>4686.991</v>
      </c>
      <c r="D517" s="173">
        <v>3480.04</v>
      </c>
      <c r="E517" s="105">
        <f t="shared" si="33"/>
        <v>0.7424891577560102</v>
      </c>
      <c r="H517" s="173">
        <v>1940.315</v>
      </c>
      <c r="I517" s="173">
        <v>1539.725</v>
      </c>
      <c r="J517" s="173">
        <f t="shared" si="36"/>
        <v>3480.04</v>
      </c>
      <c r="Z517" s="173"/>
      <c r="AA517" s="173"/>
      <c r="AB517" s="173"/>
      <c r="AC517" s="26">
        <f t="shared" si="34"/>
        <v>0</v>
      </c>
    </row>
    <row r="518" spans="1:29" ht="18" customHeight="1">
      <c r="A518" s="87">
        <v>17</v>
      </c>
      <c r="B518" s="879" t="s">
        <v>176</v>
      </c>
      <c r="C518" s="173">
        <f t="shared" si="35"/>
        <v>2971.6499999999996</v>
      </c>
      <c r="D518" s="173">
        <v>2838.87</v>
      </c>
      <c r="E518" s="105">
        <f t="shared" si="33"/>
        <v>0.9553177527636163</v>
      </c>
      <c r="H518" s="173">
        <v>1607.03</v>
      </c>
      <c r="I518" s="173">
        <v>1231.84</v>
      </c>
      <c r="J518" s="173">
        <f t="shared" si="36"/>
        <v>2838.87</v>
      </c>
      <c r="Z518" s="173"/>
      <c r="AA518" s="173"/>
      <c r="AB518" s="173"/>
      <c r="AC518" s="26">
        <f t="shared" si="34"/>
        <v>0</v>
      </c>
    </row>
    <row r="519" spans="1:29" ht="18" customHeight="1">
      <c r="A519" s="87">
        <v>18</v>
      </c>
      <c r="B519" s="879" t="s">
        <v>94</v>
      </c>
      <c r="C519" s="173">
        <f t="shared" si="35"/>
        <v>4886.898999999999</v>
      </c>
      <c r="D519" s="173">
        <v>3797.71</v>
      </c>
      <c r="E519" s="105">
        <f t="shared" si="33"/>
        <v>0.7771206239375933</v>
      </c>
      <c r="H519" s="173">
        <v>2341.449</v>
      </c>
      <c r="I519" s="173">
        <v>1456.261</v>
      </c>
      <c r="J519" s="173">
        <f t="shared" si="36"/>
        <v>3797.71</v>
      </c>
      <c r="Z519" s="173"/>
      <c r="AA519" s="173"/>
      <c r="AB519" s="173"/>
      <c r="AC519" s="26">
        <f t="shared" si="34"/>
        <v>0</v>
      </c>
    </row>
    <row r="520" spans="1:29" ht="18" customHeight="1">
      <c r="A520" s="87">
        <v>19</v>
      </c>
      <c r="B520" s="879" t="s">
        <v>95</v>
      </c>
      <c r="C520" s="173">
        <f t="shared" si="35"/>
        <v>3475.328</v>
      </c>
      <c r="D520" s="173">
        <v>3401.5420000000004</v>
      </c>
      <c r="E520" s="105">
        <f t="shared" si="33"/>
        <v>0.978768622702663</v>
      </c>
      <c r="H520" s="173">
        <v>2004.739</v>
      </c>
      <c r="I520" s="173">
        <v>1396.803</v>
      </c>
      <c r="J520" s="173">
        <f t="shared" si="36"/>
        <v>3401.5420000000004</v>
      </c>
      <c r="Z520" s="173"/>
      <c r="AA520" s="173"/>
      <c r="AB520" s="173"/>
      <c r="AC520" s="26">
        <f t="shared" si="34"/>
        <v>0</v>
      </c>
    </row>
    <row r="521" spans="1:29" ht="18" customHeight="1">
      <c r="A521" s="87">
        <v>20</v>
      </c>
      <c r="B521" s="879" t="s">
        <v>96</v>
      </c>
      <c r="C521" s="173">
        <f t="shared" si="35"/>
        <v>3917.334</v>
      </c>
      <c r="D521" s="175">
        <v>2770.285</v>
      </c>
      <c r="E521" s="105">
        <f t="shared" si="33"/>
        <v>0.7071863159996058</v>
      </c>
      <c r="H521" s="173">
        <v>1463.423</v>
      </c>
      <c r="I521" s="173">
        <v>1306.862</v>
      </c>
      <c r="J521" s="173">
        <f t="shared" si="36"/>
        <v>2770.285</v>
      </c>
      <c r="Z521" s="175"/>
      <c r="AA521" s="175"/>
      <c r="AB521" s="175"/>
      <c r="AC521" s="26">
        <f t="shared" si="34"/>
        <v>0</v>
      </c>
    </row>
    <row r="522" spans="1:29" ht="18" customHeight="1">
      <c r="A522" s="87">
        <v>21</v>
      </c>
      <c r="B522" s="879" t="s">
        <v>97</v>
      </c>
      <c r="C522" s="173">
        <f t="shared" si="35"/>
        <v>3654.272</v>
      </c>
      <c r="D522" s="173">
        <v>3465.9210000000003</v>
      </c>
      <c r="E522" s="105">
        <f t="shared" si="33"/>
        <v>0.9484573124277559</v>
      </c>
      <c r="H522" s="173">
        <v>1999.961</v>
      </c>
      <c r="I522" s="173">
        <v>1465.96</v>
      </c>
      <c r="J522" s="173">
        <f t="shared" si="36"/>
        <v>3465.9210000000003</v>
      </c>
      <c r="Z522" s="173"/>
      <c r="AA522" s="173"/>
      <c r="AB522" s="173"/>
      <c r="AC522" s="26">
        <f t="shared" si="34"/>
        <v>0</v>
      </c>
    </row>
    <row r="523" spans="1:29" ht="18" customHeight="1">
      <c r="A523" s="87">
        <v>22</v>
      </c>
      <c r="B523" s="879" t="s">
        <v>98</v>
      </c>
      <c r="C523" s="173">
        <f t="shared" si="35"/>
        <v>11115.931</v>
      </c>
      <c r="D523" s="173">
        <v>9332.264</v>
      </c>
      <c r="E523" s="105">
        <f t="shared" si="33"/>
        <v>0.8395395761272716</v>
      </c>
      <c r="H523" s="173">
        <v>5564.277</v>
      </c>
      <c r="I523" s="173">
        <v>3767.987</v>
      </c>
      <c r="J523" s="173">
        <f t="shared" si="36"/>
        <v>9332.264</v>
      </c>
      <c r="Z523" s="173"/>
      <c r="AA523" s="173"/>
      <c r="AB523" s="173"/>
      <c r="AC523" s="26">
        <f t="shared" si="34"/>
        <v>0</v>
      </c>
    </row>
    <row r="524" spans="1:29" ht="18" customHeight="1">
      <c r="A524" s="87">
        <v>23</v>
      </c>
      <c r="B524" s="879" t="s">
        <v>99</v>
      </c>
      <c r="C524" s="173">
        <f t="shared" si="35"/>
        <v>2310.7560000000003</v>
      </c>
      <c r="D524" s="173">
        <v>2120.932</v>
      </c>
      <c r="E524" s="105">
        <f t="shared" si="33"/>
        <v>0.91785199302739</v>
      </c>
      <c r="H524" s="173">
        <v>1221.643</v>
      </c>
      <c r="I524" s="173">
        <v>899.289</v>
      </c>
      <c r="J524" s="173">
        <f t="shared" si="36"/>
        <v>2120.932</v>
      </c>
      <c r="Z524" s="173"/>
      <c r="AA524" s="173"/>
      <c r="AB524" s="173"/>
      <c r="AC524" s="26">
        <f t="shared" si="34"/>
        <v>0</v>
      </c>
    </row>
    <row r="525" spans="1:29" ht="18" customHeight="1">
      <c r="A525" s="87">
        <v>24</v>
      </c>
      <c r="B525" s="879" t="s">
        <v>169</v>
      </c>
      <c r="C525" s="173">
        <f t="shared" si="35"/>
        <v>3135.2610000000004</v>
      </c>
      <c r="D525" s="173">
        <v>2904.8720000000003</v>
      </c>
      <c r="E525" s="105">
        <f t="shared" si="33"/>
        <v>0.9265168035452231</v>
      </c>
      <c r="H525" s="173">
        <v>1617.595</v>
      </c>
      <c r="I525" s="173">
        <v>1287.277</v>
      </c>
      <c r="J525" s="173">
        <f t="shared" si="36"/>
        <v>2904.8720000000003</v>
      </c>
      <c r="Z525" s="173"/>
      <c r="AA525" s="173"/>
      <c r="AB525" s="173"/>
      <c r="AC525" s="26">
        <f t="shared" si="34"/>
        <v>0</v>
      </c>
    </row>
    <row r="526" spans="1:29" ht="18" customHeight="1">
      <c r="A526" s="87">
        <v>25</v>
      </c>
      <c r="B526" s="879" t="s">
        <v>100</v>
      </c>
      <c r="C526" s="173">
        <f t="shared" si="35"/>
        <v>6336.42</v>
      </c>
      <c r="D526" s="175">
        <v>4096.716</v>
      </c>
      <c r="E526" s="804">
        <f t="shared" si="33"/>
        <v>0.6465347940950884</v>
      </c>
      <c r="H526" s="173">
        <v>2439.329</v>
      </c>
      <c r="I526" s="173">
        <v>1657.387</v>
      </c>
      <c r="J526" s="173">
        <f t="shared" si="36"/>
        <v>4096.716</v>
      </c>
      <c r="Z526" s="175"/>
      <c r="AA526" s="175"/>
      <c r="AB526" s="175"/>
      <c r="AC526" s="26">
        <f t="shared" si="34"/>
        <v>0</v>
      </c>
    </row>
    <row r="527" spans="1:29" ht="18" customHeight="1">
      <c r="A527" s="87">
        <v>26</v>
      </c>
      <c r="B527" s="879" t="s">
        <v>101</v>
      </c>
      <c r="C527" s="173">
        <f t="shared" si="35"/>
        <v>3639.031</v>
      </c>
      <c r="D527" s="173">
        <v>2379.726</v>
      </c>
      <c r="E527" s="804">
        <f t="shared" si="33"/>
        <v>0.6539449650195341</v>
      </c>
      <c r="H527" s="173">
        <v>1402.511</v>
      </c>
      <c r="I527" s="173">
        <v>977.215</v>
      </c>
      <c r="J527" s="173">
        <f>SUM(H527:I527)</f>
        <v>2379.726</v>
      </c>
      <c r="Z527" s="173"/>
      <c r="AA527" s="173"/>
      <c r="AB527" s="173"/>
      <c r="AC527" s="26">
        <f t="shared" si="34"/>
        <v>0</v>
      </c>
    </row>
    <row r="528" spans="1:29" ht="18" customHeight="1">
      <c r="A528" s="87">
        <v>27</v>
      </c>
      <c r="B528" s="879" t="s">
        <v>102</v>
      </c>
      <c r="C528" s="173">
        <f t="shared" si="35"/>
        <v>2594.498</v>
      </c>
      <c r="D528" s="173">
        <v>2413.938</v>
      </c>
      <c r="E528" s="804">
        <f t="shared" si="33"/>
        <v>0.9304065757614768</v>
      </c>
      <c r="H528" s="173">
        <v>1418.471</v>
      </c>
      <c r="I528" s="173">
        <v>995.467</v>
      </c>
      <c r="J528" s="173">
        <f t="shared" si="36"/>
        <v>2413.938</v>
      </c>
      <c r="Z528" s="173"/>
      <c r="AA528" s="173"/>
      <c r="AB528" s="173"/>
      <c r="AC528" s="26">
        <f t="shared" si="34"/>
        <v>0</v>
      </c>
    </row>
    <row r="529" spans="1:29" ht="18" customHeight="1">
      <c r="A529" s="104">
        <v>28</v>
      </c>
      <c r="B529" s="880" t="s">
        <v>308</v>
      </c>
      <c r="C529" s="173">
        <f t="shared" si="35"/>
        <v>0</v>
      </c>
      <c r="D529" s="175">
        <v>0</v>
      </c>
      <c r="E529" s="804" t="e">
        <f t="shared" si="33"/>
        <v>#DIV/0!</v>
      </c>
      <c r="H529" s="173">
        <v>0</v>
      </c>
      <c r="I529" s="173">
        <v>0</v>
      </c>
      <c r="J529" s="173">
        <f t="shared" si="36"/>
        <v>0</v>
      </c>
      <c r="Z529" s="173"/>
      <c r="AA529" s="175"/>
      <c r="AB529" s="175"/>
      <c r="AC529" s="26"/>
    </row>
    <row r="530" spans="1:29" ht="18" customHeight="1">
      <c r="A530" s="104">
        <v>29</v>
      </c>
      <c r="B530" s="880" t="s">
        <v>309</v>
      </c>
      <c r="C530" s="173">
        <f t="shared" si="35"/>
        <v>0</v>
      </c>
      <c r="D530" s="175">
        <v>0</v>
      </c>
      <c r="E530" s="804" t="e">
        <f t="shared" si="33"/>
        <v>#DIV/0!</v>
      </c>
      <c r="H530" s="173">
        <v>0</v>
      </c>
      <c r="I530" s="173">
        <v>0</v>
      </c>
      <c r="J530" s="173">
        <f t="shared" si="36"/>
        <v>0</v>
      </c>
      <c r="Z530" s="173"/>
      <c r="AA530" s="175"/>
      <c r="AB530" s="175"/>
      <c r="AC530" s="26"/>
    </row>
    <row r="531" spans="1:29" ht="18" customHeight="1">
      <c r="A531" s="104">
        <v>30</v>
      </c>
      <c r="B531" s="880" t="s">
        <v>310</v>
      </c>
      <c r="C531" s="173">
        <f t="shared" si="35"/>
        <v>0</v>
      </c>
      <c r="D531" s="175">
        <v>0</v>
      </c>
      <c r="E531" s="804" t="e">
        <f t="shared" si="33"/>
        <v>#DIV/0!</v>
      </c>
      <c r="H531" s="173">
        <v>0</v>
      </c>
      <c r="I531" s="173">
        <v>0</v>
      </c>
      <c r="J531" s="173">
        <f t="shared" si="36"/>
        <v>0</v>
      </c>
      <c r="Z531" s="173"/>
      <c r="AA531" s="175"/>
      <c r="AB531" s="175"/>
      <c r="AC531" s="26"/>
    </row>
    <row r="532" spans="1:29" ht="18" customHeight="1">
      <c r="A532" s="104">
        <v>31</v>
      </c>
      <c r="B532" s="880" t="s">
        <v>311</v>
      </c>
      <c r="C532" s="173">
        <f t="shared" si="35"/>
        <v>0</v>
      </c>
      <c r="D532" s="175">
        <v>0</v>
      </c>
      <c r="E532" s="804" t="e">
        <f t="shared" si="33"/>
        <v>#DIV/0!</v>
      </c>
      <c r="H532" s="173">
        <v>0</v>
      </c>
      <c r="I532" s="173">
        <v>0</v>
      </c>
      <c r="J532" s="173">
        <f t="shared" si="36"/>
        <v>0</v>
      </c>
      <c r="Z532" s="173"/>
      <c r="AA532" s="175"/>
      <c r="AB532" s="175"/>
      <c r="AC532" s="26"/>
    </row>
    <row r="533" spans="1:29" ht="18" customHeight="1">
      <c r="A533" s="104">
        <v>32</v>
      </c>
      <c r="B533" s="880" t="s">
        <v>312</v>
      </c>
      <c r="C533" s="173">
        <f t="shared" si="35"/>
        <v>0</v>
      </c>
      <c r="D533" s="175">
        <v>0</v>
      </c>
      <c r="E533" s="804" t="e">
        <f t="shared" si="33"/>
        <v>#DIV/0!</v>
      </c>
      <c r="H533" s="173">
        <v>0</v>
      </c>
      <c r="I533" s="173">
        <v>0</v>
      </c>
      <c r="J533" s="173">
        <f t="shared" si="36"/>
        <v>0</v>
      </c>
      <c r="Z533" s="173"/>
      <c r="AA533" s="175"/>
      <c r="AB533" s="175"/>
      <c r="AC533" s="26"/>
    </row>
    <row r="534" spans="1:29" ht="18" customHeight="1" thickBot="1">
      <c r="A534" s="104">
        <v>33</v>
      </c>
      <c r="B534" s="880" t="s">
        <v>313</v>
      </c>
      <c r="C534" s="173">
        <f t="shared" si="35"/>
        <v>0</v>
      </c>
      <c r="D534" s="523">
        <v>0</v>
      </c>
      <c r="E534" s="804" t="e">
        <f t="shared" si="33"/>
        <v>#DIV/0!</v>
      </c>
      <c r="H534" s="173">
        <v>0</v>
      </c>
      <c r="I534" s="173">
        <v>0</v>
      </c>
      <c r="J534" s="173">
        <f t="shared" si="36"/>
        <v>0</v>
      </c>
      <c r="Y534" s="23" t="s">
        <v>180</v>
      </c>
      <c r="Z534" s="365">
        <f>SUM(Z502:Z528)</f>
        <v>0</v>
      </c>
      <c r="AA534" s="176">
        <f>SUM(AA502:AA528)</f>
        <v>0</v>
      </c>
      <c r="AB534" s="175"/>
      <c r="AC534" s="26">
        <f t="shared" si="34"/>
        <v>0</v>
      </c>
    </row>
    <row r="535" spans="1:10" ht="24" customHeight="1" thickBot="1">
      <c r="A535" s="801"/>
      <c r="B535" s="802" t="s">
        <v>17</v>
      </c>
      <c r="C535" s="176">
        <f>SUM(C502:C534)</f>
        <v>105764.31</v>
      </c>
      <c r="D535" s="827">
        <f>SUM(D502:D534)</f>
        <v>90079.13299999999</v>
      </c>
      <c r="E535" s="918">
        <f t="shared" si="33"/>
        <v>0.8516968814905519</v>
      </c>
      <c r="H535" s="365">
        <f>SUM(H502:H534)</f>
        <v>52071.526000000005</v>
      </c>
      <c r="I535" s="365">
        <f>SUM(I502:I534)</f>
        <v>38007.606999999996</v>
      </c>
      <c r="J535" s="365">
        <f t="shared" si="36"/>
        <v>90079.133</v>
      </c>
    </row>
    <row r="536" spans="1:10" ht="15">
      <c r="A536" s="15"/>
      <c r="B536" s="803"/>
      <c r="C536" s="177"/>
      <c r="D536" s="789"/>
      <c r="E536" s="20"/>
      <c r="J536" s="177"/>
    </row>
    <row r="537" spans="1:10" ht="15">
      <c r="A537" s="15"/>
      <c r="B537" s="803"/>
      <c r="C537" s="177"/>
      <c r="D537" s="789"/>
      <c r="E537" s="20"/>
      <c r="J537" s="177"/>
    </row>
    <row r="538" spans="1:24" s="243" customFormat="1" ht="16.5" thickBot="1">
      <c r="A538" s="249" t="s">
        <v>150</v>
      </c>
      <c r="B538" s="254"/>
      <c r="C538" s="254"/>
      <c r="D538" s="254"/>
      <c r="E538" s="255"/>
      <c r="F538" s="254"/>
      <c r="G538" s="723"/>
      <c r="H538" s="256"/>
      <c r="I538" s="386"/>
      <c r="J538" s="256"/>
      <c r="K538" s="256"/>
      <c r="L538" s="256"/>
      <c r="M538" s="256"/>
      <c r="N538" s="256"/>
      <c r="O538" s="256"/>
      <c r="P538" s="1237"/>
      <c r="Q538" s="256"/>
      <c r="R538" s="256"/>
      <c r="S538" s="256"/>
      <c r="T538" s="256"/>
      <c r="U538" s="256"/>
      <c r="V538" s="256"/>
      <c r="W538" s="256"/>
      <c r="X538" s="256"/>
    </row>
    <row r="539" ht="15" hidden="1">
      <c r="A539" s="156"/>
    </row>
    <row r="540" spans="1:24" ht="23.25" customHeight="1">
      <c r="A540" s="482" t="s">
        <v>11</v>
      </c>
      <c r="B540" s="859" t="s">
        <v>18</v>
      </c>
      <c r="C540" s="859" t="s">
        <v>13</v>
      </c>
      <c r="D540" s="859" t="s">
        <v>116</v>
      </c>
      <c r="E540" s="511" t="s">
        <v>117</v>
      </c>
      <c r="F540" s="398" t="s">
        <v>118</v>
      </c>
      <c r="G540" s="729"/>
      <c r="H540" s="76"/>
      <c r="I540" s="390"/>
      <c r="J540" s="76"/>
      <c r="K540" s="76"/>
      <c r="L540" s="76"/>
      <c r="M540" s="76"/>
      <c r="N540" s="76"/>
      <c r="O540" s="76"/>
      <c r="P540" s="1247"/>
      <c r="Q540" s="76"/>
      <c r="R540" s="76"/>
      <c r="S540" s="76"/>
      <c r="T540" s="76"/>
      <c r="U540" s="76"/>
      <c r="V540" s="76"/>
      <c r="W540" s="76"/>
      <c r="X540" s="76"/>
    </row>
    <row r="541" spans="1:6" ht="18" customHeight="1" thickBot="1">
      <c r="A541" s="512">
        <f>C578</f>
        <v>3172.9300000000003</v>
      </c>
      <c r="B541" s="1108">
        <v>3141.420000000001</v>
      </c>
      <c r="C541" s="637">
        <f>B541/A541</f>
        <v>0.9900691159275499</v>
      </c>
      <c r="D541" s="911">
        <f>D578</f>
        <v>2737.77</v>
      </c>
      <c r="E541" s="912">
        <f>E578</f>
        <v>2737.754130000001</v>
      </c>
      <c r="F541" s="513">
        <f>E541/D541</f>
        <v>0.9999942033114546</v>
      </c>
    </row>
    <row r="543" spans="1:24" s="243" customFormat="1" ht="16.5" thickBot="1">
      <c r="A543" s="249" t="s">
        <v>158</v>
      </c>
      <c r="B543" s="246"/>
      <c r="C543" s="260"/>
      <c r="D543" s="246"/>
      <c r="E543" s="247"/>
      <c r="F543" s="245"/>
      <c r="G543" s="724"/>
      <c r="H543" s="261"/>
      <c r="I543" s="388"/>
      <c r="J543" s="261"/>
      <c r="K543" s="261"/>
      <c r="L543" s="261"/>
      <c r="M543" s="261"/>
      <c r="N543" s="261"/>
      <c r="O543" s="261"/>
      <c r="P543" s="1241"/>
      <c r="Q543" s="261"/>
      <c r="R543" s="261"/>
      <c r="S543" s="261"/>
      <c r="T543" s="261"/>
      <c r="U543" s="261"/>
      <c r="V543" s="261"/>
      <c r="W543" s="261"/>
      <c r="X543" s="261"/>
    </row>
    <row r="544" spans="1:24" ht="35.25" customHeight="1">
      <c r="A544" s="84" t="s">
        <v>8</v>
      </c>
      <c r="B544" s="85" t="s">
        <v>9</v>
      </c>
      <c r="C544" s="85" t="s">
        <v>11</v>
      </c>
      <c r="D544" s="85" t="s">
        <v>103</v>
      </c>
      <c r="E544" s="210" t="s">
        <v>159</v>
      </c>
      <c r="F544" s="85" t="s">
        <v>104</v>
      </c>
      <c r="G544" s="398" t="s">
        <v>105</v>
      </c>
      <c r="H544" s="347"/>
      <c r="I544" s="347"/>
      <c r="J544" s="347"/>
      <c r="K544" s="347"/>
      <c r="L544" s="347"/>
      <c r="M544" s="347"/>
      <c r="N544" s="347"/>
      <c r="O544" s="347"/>
      <c r="P544" s="1248"/>
      <c r="Q544" s="347"/>
      <c r="R544" s="347"/>
      <c r="S544" s="347"/>
      <c r="T544" s="347"/>
      <c r="U544" s="347"/>
      <c r="V544" s="347"/>
      <c r="W544" s="347"/>
      <c r="X544" s="347"/>
    </row>
    <row r="545" spans="1:24" ht="15.75">
      <c r="A545" s="87">
        <v>1</v>
      </c>
      <c r="B545" s="879" t="s">
        <v>167</v>
      </c>
      <c r="C545" s="638">
        <v>97.97</v>
      </c>
      <c r="D545" s="811">
        <v>84.28</v>
      </c>
      <c r="E545" s="915">
        <v>84.28023</v>
      </c>
      <c r="F545" s="25">
        <f>D545-E545</f>
        <v>-0.00023000000000195087</v>
      </c>
      <c r="G545" s="913">
        <f>E545/D545</f>
        <v>1.0000027289985762</v>
      </c>
      <c r="H545" s="348"/>
      <c r="I545" s="391"/>
      <c r="J545" s="348"/>
      <c r="K545" s="348"/>
      <c r="L545" s="348"/>
      <c r="M545" s="348"/>
      <c r="N545" s="348"/>
      <c r="O545" s="348"/>
      <c r="P545" s="1249"/>
      <c r="Q545" s="348"/>
      <c r="R545" s="348"/>
      <c r="S545" s="348"/>
      <c r="T545" s="348"/>
      <c r="U545" s="348"/>
      <c r="V545" s="348"/>
      <c r="W545" s="348"/>
      <c r="X545" s="348"/>
    </row>
    <row r="546" spans="1:24" ht="15.75">
      <c r="A546" s="87">
        <v>2</v>
      </c>
      <c r="B546" s="879" t="s">
        <v>84</v>
      </c>
      <c r="C546" s="638">
        <v>182.05</v>
      </c>
      <c r="D546" s="811">
        <v>164.78</v>
      </c>
      <c r="E546" s="915">
        <v>164.77707</v>
      </c>
      <c r="F546" s="25">
        <f aca="true" t="shared" si="37" ref="F546:F578">D546-E546</f>
        <v>0.0029299999999921056</v>
      </c>
      <c r="G546" s="913">
        <f aca="true" t="shared" si="38" ref="G546:G578">E546/D546</f>
        <v>0.9999822187158636</v>
      </c>
      <c r="H546" s="348"/>
      <c r="I546" s="391"/>
      <c r="J546" s="348"/>
      <c r="K546" s="348"/>
      <c r="L546" s="348"/>
      <c r="M546" s="348"/>
      <c r="N546" s="348"/>
      <c r="O546" s="348"/>
      <c r="P546" s="1249"/>
      <c r="Q546" s="348"/>
      <c r="R546" s="348"/>
      <c r="S546" s="348"/>
      <c r="T546" s="348"/>
      <c r="U546" s="348"/>
      <c r="V546" s="348"/>
      <c r="W546" s="348"/>
      <c r="X546" s="348"/>
    </row>
    <row r="547" spans="1:24" ht="15.75">
      <c r="A547" s="87">
        <v>3</v>
      </c>
      <c r="B547" s="879" t="s">
        <v>85</v>
      </c>
      <c r="C547" s="638">
        <v>75.82</v>
      </c>
      <c r="D547" s="811">
        <v>61.56</v>
      </c>
      <c r="E547" s="915">
        <v>61.56189</v>
      </c>
      <c r="F547" s="25">
        <f t="shared" si="37"/>
        <v>-0.0018899999999959505</v>
      </c>
      <c r="G547" s="913">
        <f t="shared" si="38"/>
        <v>1.000030701754386</v>
      </c>
      <c r="H547" s="348"/>
      <c r="I547" s="391"/>
      <c r="J547" s="348"/>
      <c r="K547" s="348"/>
      <c r="L547" s="348"/>
      <c r="M547" s="348"/>
      <c r="N547" s="348"/>
      <c r="O547" s="348"/>
      <c r="P547" s="1249"/>
      <c r="Q547" s="348"/>
      <c r="R547" s="348"/>
      <c r="S547" s="348"/>
      <c r="T547" s="348"/>
      <c r="U547" s="348"/>
      <c r="V547" s="348"/>
      <c r="W547" s="348"/>
      <c r="X547" s="348"/>
    </row>
    <row r="548" spans="1:24" ht="15.75">
      <c r="A548" s="87">
        <v>4</v>
      </c>
      <c r="B548" s="879" t="s">
        <v>86</v>
      </c>
      <c r="C548" s="638">
        <v>175.31</v>
      </c>
      <c r="D548" s="811">
        <v>153.03</v>
      </c>
      <c r="E548" s="915">
        <v>153.02655</v>
      </c>
      <c r="F548" s="25">
        <f t="shared" si="37"/>
        <v>0.003450000000015052</v>
      </c>
      <c r="G548" s="913">
        <f t="shared" si="38"/>
        <v>0.9999774554009017</v>
      </c>
      <c r="H548" s="348"/>
      <c r="I548" s="391"/>
      <c r="J548" s="348"/>
      <c r="K548" s="348"/>
      <c r="L548" s="348"/>
      <c r="M548" s="348"/>
      <c r="N548" s="348"/>
      <c r="O548" s="348"/>
      <c r="P548" s="1249"/>
      <c r="Q548" s="348"/>
      <c r="R548" s="348"/>
      <c r="S548" s="348"/>
      <c r="T548" s="348"/>
      <c r="U548" s="348"/>
      <c r="V548" s="348"/>
      <c r="W548" s="348"/>
      <c r="X548" s="348"/>
    </row>
    <row r="549" spans="1:24" ht="15.75">
      <c r="A549" s="87">
        <v>5</v>
      </c>
      <c r="B549" s="879" t="s">
        <v>174</v>
      </c>
      <c r="C549" s="638">
        <v>59.23</v>
      </c>
      <c r="D549" s="811">
        <v>50.22</v>
      </c>
      <c r="E549" s="915">
        <v>50.223</v>
      </c>
      <c r="F549" s="25">
        <f t="shared" si="37"/>
        <v>-0.0030000000000001137</v>
      </c>
      <c r="G549" s="913">
        <f t="shared" si="38"/>
        <v>1.0000597371565114</v>
      </c>
      <c r="H549" s="348"/>
      <c r="I549" s="391"/>
      <c r="J549" s="348"/>
      <c r="K549" s="348"/>
      <c r="L549" s="348"/>
      <c r="M549" s="348"/>
      <c r="N549" s="348"/>
      <c r="O549" s="348"/>
      <c r="P549" s="1249"/>
      <c r="Q549" s="348"/>
      <c r="R549" s="348"/>
      <c r="S549" s="348"/>
      <c r="T549" s="348"/>
      <c r="U549" s="348"/>
      <c r="V549" s="348"/>
      <c r="W549" s="348"/>
      <c r="X549" s="348"/>
    </row>
    <row r="550" spans="1:24" ht="15.75">
      <c r="A550" s="87">
        <v>6</v>
      </c>
      <c r="B550" s="879" t="s">
        <v>87</v>
      </c>
      <c r="C550" s="638">
        <v>99.93</v>
      </c>
      <c r="D550" s="811">
        <v>89.11</v>
      </c>
      <c r="E550" s="915">
        <v>89.10783</v>
      </c>
      <c r="F550" s="25">
        <f t="shared" si="37"/>
        <v>0.0021699999999924557</v>
      </c>
      <c r="G550" s="913">
        <f t="shared" si="38"/>
        <v>0.9999756480754125</v>
      </c>
      <c r="H550" s="348"/>
      <c r="I550" s="391"/>
      <c r="J550" s="348"/>
      <c r="K550" s="348"/>
      <c r="L550" s="348"/>
      <c r="M550" s="348"/>
      <c r="N550" s="348"/>
      <c r="O550" s="348"/>
      <c r="P550" s="1249"/>
      <c r="Q550" s="348"/>
      <c r="R550" s="348"/>
      <c r="S550" s="348"/>
      <c r="T550" s="348"/>
      <c r="U550" s="348"/>
      <c r="V550" s="348"/>
      <c r="W550" s="348"/>
      <c r="X550" s="348"/>
    </row>
    <row r="551" spans="1:24" ht="15.75">
      <c r="A551" s="87">
        <v>7</v>
      </c>
      <c r="B551" s="879" t="s">
        <v>88</v>
      </c>
      <c r="C551" s="638">
        <v>84.75</v>
      </c>
      <c r="D551" s="811">
        <v>78.88</v>
      </c>
      <c r="E551" s="915">
        <v>78.8802</v>
      </c>
      <c r="F551" s="25">
        <f t="shared" si="37"/>
        <v>-0.0002000000000066393</v>
      </c>
      <c r="G551" s="913">
        <f t="shared" si="38"/>
        <v>1.0000025354969575</v>
      </c>
      <c r="H551" s="348"/>
      <c r="I551" s="391"/>
      <c r="J551" s="348"/>
      <c r="K551" s="348"/>
      <c r="L551" s="348"/>
      <c r="M551" s="348"/>
      <c r="N551" s="348"/>
      <c r="O551" s="348"/>
      <c r="P551" s="1249"/>
      <c r="Q551" s="348"/>
      <c r="R551" s="348"/>
      <c r="S551" s="348"/>
      <c r="T551" s="348"/>
      <c r="U551" s="348"/>
      <c r="V551" s="348"/>
      <c r="W551" s="348"/>
      <c r="X551" s="348"/>
    </row>
    <row r="552" spans="1:24" ht="15.75">
      <c r="A552" s="87">
        <v>8</v>
      </c>
      <c r="B552" s="879" t="s">
        <v>89</v>
      </c>
      <c r="C552" s="638">
        <v>260.06</v>
      </c>
      <c r="D552" s="811">
        <v>274.35</v>
      </c>
      <c r="E552" s="915">
        <v>274.34859</v>
      </c>
      <c r="F552" s="25">
        <f t="shared" si="37"/>
        <v>0.0014100000000212276</v>
      </c>
      <c r="G552" s="913">
        <f t="shared" si="38"/>
        <v>0.9999948605795516</v>
      </c>
      <c r="H552" s="348"/>
      <c r="I552" s="391"/>
      <c r="J552" s="348"/>
      <c r="K552" s="348"/>
      <c r="L552" s="348"/>
      <c r="M552" s="348"/>
      <c r="N552" s="348"/>
      <c r="O552" s="348"/>
      <c r="P552" s="1249"/>
      <c r="Q552" s="348"/>
      <c r="R552" s="348"/>
      <c r="S552" s="348"/>
      <c r="T552" s="348"/>
      <c r="U552" s="348"/>
      <c r="V552" s="348"/>
      <c r="W552" s="348"/>
      <c r="X552" s="348"/>
    </row>
    <row r="553" spans="1:24" ht="15.75">
      <c r="A553" s="87">
        <v>9</v>
      </c>
      <c r="B553" s="879" t="s">
        <v>90</v>
      </c>
      <c r="C553" s="638">
        <v>100.02</v>
      </c>
      <c r="D553" s="811">
        <v>93.35</v>
      </c>
      <c r="E553" s="915">
        <v>93.35481</v>
      </c>
      <c r="F553" s="25">
        <f t="shared" si="37"/>
        <v>-0.004810000000006198</v>
      </c>
      <c r="G553" s="913">
        <f t="shared" si="38"/>
        <v>1.0000515265131227</v>
      </c>
      <c r="H553" s="348"/>
      <c r="I553" s="391"/>
      <c r="J553" s="348"/>
      <c r="K553" s="348"/>
      <c r="L553" s="348"/>
      <c r="M553" s="348"/>
      <c r="N553" s="348"/>
      <c r="O553" s="348"/>
      <c r="P553" s="1249"/>
      <c r="Q553" s="348"/>
      <c r="R553" s="348"/>
      <c r="S553" s="348"/>
      <c r="T553" s="348"/>
      <c r="U553" s="348"/>
      <c r="V553" s="348"/>
      <c r="W553" s="348"/>
      <c r="X553" s="348"/>
    </row>
    <row r="554" spans="1:24" ht="15.75">
      <c r="A554" s="87">
        <v>10</v>
      </c>
      <c r="B554" s="879" t="s">
        <v>170</v>
      </c>
      <c r="C554" s="638">
        <v>20.63</v>
      </c>
      <c r="D554" s="811">
        <v>18.61</v>
      </c>
      <c r="E554" s="915">
        <v>18.60702</v>
      </c>
      <c r="F554" s="25">
        <f t="shared" si="37"/>
        <v>0.002980000000000871</v>
      </c>
      <c r="G554" s="913">
        <f t="shared" si="38"/>
        <v>0.9998398710370768</v>
      </c>
      <c r="H554" s="348"/>
      <c r="I554" s="391"/>
      <c r="J554" s="348"/>
      <c r="K554" s="348"/>
      <c r="L554" s="348"/>
      <c r="M554" s="348"/>
      <c r="N554" s="348"/>
      <c r="O554" s="348"/>
      <c r="P554" s="1249"/>
      <c r="Q554" s="348"/>
      <c r="R554" s="348"/>
      <c r="S554" s="348"/>
      <c r="T554" s="348"/>
      <c r="U554" s="348"/>
      <c r="V554" s="348"/>
      <c r="W554" s="348"/>
      <c r="X554" s="348"/>
    </row>
    <row r="555" spans="1:24" ht="15.75">
      <c r="A555" s="87">
        <v>11</v>
      </c>
      <c r="B555" s="879" t="s">
        <v>91</v>
      </c>
      <c r="C555" s="638">
        <v>118.74</v>
      </c>
      <c r="D555" s="811">
        <v>98.32</v>
      </c>
      <c r="E555" s="915">
        <v>98.31963</v>
      </c>
      <c r="F555" s="25">
        <f t="shared" si="37"/>
        <v>0.00036999999998954536</v>
      </c>
      <c r="G555" s="913">
        <f t="shared" si="38"/>
        <v>0.9999962367778683</v>
      </c>
      <c r="H555" s="348"/>
      <c r="I555" s="391"/>
      <c r="J555" s="348"/>
      <c r="K555" s="348"/>
      <c r="L555" s="348"/>
      <c r="M555" s="348"/>
      <c r="N555" s="348"/>
      <c r="O555" s="348"/>
      <c r="P555" s="1249"/>
      <c r="Q555" s="348"/>
      <c r="R555" s="348"/>
      <c r="S555" s="348"/>
      <c r="T555" s="348"/>
      <c r="U555" s="348"/>
      <c r="V555" s="348"/>
      <c r="W555" s="348"/>
      <c r="X555" s="348"/>
    </row>
    <row r="556" spans="1:24" ht="15.75">
      <c r="A556" s="87">
        <v>12</v>
      </c>
      <c r="B556" s="879" t="s">
        <v>168</v>
      </c>
      <c r="C556" s="638">
        <v>92.2</v>
      </c>
      <c r="D556" s="811">
        <v>85.9</v>
      </c>
      <c r="E556" s="915">
        <v>85.89627</v>
      </c>
      <c r="F556" s="25">
        <f t="shared" si="37"/>
        <v>0.003730000000004452</v>
      </c>
      <c r="G556" s="913">
        <f t="shared" si="38"/>
        <v>0.9999565774155995</v>
      </c>
      <c r="H556" s="348"/>
      <c r="I556" s="391"/>
      <c r="J556" s="348"/>
      <c r="K556" s="348"/>
      <c r="L556" s="348"/>
      <c r="M556" s="348"/>
      <c r="N556" s="348"/>
      <c r="O556" s="348"/>
      <c r="P556" s="1249"/>
      <c r="Q556" s="348"/>
      <c r="R556" s="348"/>
      <c r="S556" s="348"/>
      <c r="T556" s="348"/>
      <c r="U556" s="348"/>
      <c r="V556" s="348"/>
      <c r="W556" s="348"/>
      <c r="X556" s="348"/>
    </row>
    <row r="557" spans="1:24" ht="15.75">
      <c r="A557" s="87">
        <v>13</v>
      </c>
      <c r="B557" s="879" t="s">
        <v>92</v>
      </c>
      <c r="C557" s="638">
        <v>84.38</v>
      </c>
      <c r="D557" s="811">
        <v>43.14</v>
      </c>
      <c r="E557" s="915">
        <v>43.13766</v>
      </c>
      <c r="F557" s="25">
        <f t="shared" si="37"/>
        <v>0.0023400000000037835</v>
      </c>
      <c r="G557" s="913">
        <f t="shared" si="38"/>
        <v>0.9999457579972183</v>
      </c>
      <c r="H557" s="348"/>
      <c r="I557" s="391"/>
      <c r="J557" s="348"/>
      <c r="K557" s="348"/>
      <c r="L557" s="348"/>
      <c r="M557" s="348"/>
      <c r="N557" s="348"/>
      <c r="O557" s="348"/>
      <c r="P557" s="1249"/>
      <c r="Q557" s="348"/>
      <c r="R557" s="348"/>
      <c r="S557" s="348"/>
      <c r="T557" s="348"/>
      <c r="U557" s="348"/>
      <c r="V557" s="348"/>
      <c r="W557" s="348"/>
      <c r="X557" s="348"/>
    </row>
    <row r="558" spans="1:24" ht="15.75">
      <c r="A558" s="87">
        <v>14</v>
      </c>
      <c r="B558" s="879" t="s">
        <v>93</v>
      </c>
      <c r="C558" s="638">
        <v>88.94</v>
      </c>
      <c r="D558" s="811">
        <v>82.35</v>
      </c>
      <c r="E558" s="915">
        <v>82.34784</v>
      </c>
      <c r="F558" s="25">
        <f t="shared" si="37"/>
        <v>0.0021599999999892816</v>
      </c>
      <c r="G558" s="913">
        <f t="shared" si="38"/>
        <v>0.9999737704918034</v>
      </c>
      <c r="H558" s="348"/>
      <c r="I558" s="391"/>
      <c r="J558" s="348"/>
      <c r="K558" s="348"/>
      <c r="L558" s="348"/>
      <c r="M558" s="348"/>
      <c r="N558" s="348"/>
      <c r="O558" s="348"/>
      <c r="P558" s="1249"/>
      <c r="Q558" s="348"/>
      <c r="R558" s="348"/>
      <c r="S558" s="348"/>
      <c r="T558" s="348"/>
      <c r="U558" s="348"/>
      <c r="V558" s="348"/>
      <c r="W558" s="348"/>
      <c r="X558" s="348"/>
    </row>
    <row r="559" spans="1:24" ht="15.75">
      <c r="A559" s="87">
        <v>15</v>
      </c>
      <c r="B559" s="879" t="s">
        <v>298</v>
      </c>
      <c r="C559" s="638">
        <v>72.94</v>
      </c>
      <c r="D559" s="811">
        <v>60.33</v>
      </c>
      <c r="E559" s="915">
        <v>60.33267</v>
      </c>
      <c r="F559" s="25">
        <f t="shared" si="37"/>
        <v>-0.0026700000000019486</v>
      </c>
      <c r="G559" s="913">
        <f t="shared" si="38"/>
        <v>1.000044256588762</v>
      </c>
      <c r="H559" s="348"/>
      <c r="I559" s="391"/>
      <c r="J559" s="348"/>
      <c r="K559" s="348"/>
      <c r="L559" s="348"/>
      <c r="M559" s="348"/>
      <c r="N559" s="348"/>
      <c r="O559" s="348"/>
      <c r="P559" s="1249"/>
      <c r="Q559" s="348"/>
      <c r="R559" s="348"/>
      <c r="S559" s="348"/>
      <c r="T559" s="348"/>
      <c r="U559" s="348"/>
      <c r="V559" s="348"/>
      <c r="W559" s="348"/>
      <c r="X559" s="348"/>
    </row>
    <row r="560" spans="1:24" ht="15.75">
      <c r="A560" s="87">
        <v>16</v>
      </c>
      <c r="B560" s="879" t="s">
        <v>299</v>
      </c>
      <c r="C560" s="638">
        <v>142.84</v>
      </c>
      <c r="D560" s="811">
        <v>99.27</v>
      </c>
      <c r="E560" s="915">
        <v>99.27078</v>
      </c>
      <c r="F560" s="25">
        <f t="shared" si="37"/>
        <v>-0.0007800000000059981</v>
      </c>
      <c r="G560" s="913">
        <f t="shared" si="38"/>
        <v>1.0000078573587188</v>
      </c>
      <c r="H560" s="348"/>
      <c r="I560" s="391"/>
      <c r="J560" s="348"/>
      <c r="K560" s="348"/>
      <c r="L560" s="348"/>
      <c r="M560" s="348"/>
      <c r="N560" s="348"/>
      <c r="O560" s="348"/>
      <c r="P560" s="1249"/>
      <c r="Q560" s="348"/>
      <c r="R560" s="348"/>
      <c r="S560" s="348"/>
      <c r="T560" s="348"/>
      <c r="U560" s="348"/>
      <c r="V560" s="348"/>
      <c r="W560" s="348"/>
      <c r="X560" s="348"/>
    </row>
    <row r="561" spans="1:24" ht="15.75">
      <c r="A561" s="87">
        <v>17</v>
      </c>
      <c r="B561" s="879" t="s">
        <v>176</v>
      </c>
      <c r="C561" s="638">
        <v>93.57</v>
      </c>
      <c r="D561" s="811">
        <v>86.05</v>
      </c>
      <c r="E561" s="915">
        <v>86.04545</v>
      </c>
      <c r="F561" s="25">
        <f t="shared" si="37"/>
        <v>0.004549999999994725</v>
      </c>
      <c r="G561" s="913">
        <f t="shared" si="38"/>
        <v>0.9999471237652529</v>
      </c>
      <c r="H561" s="348"/>
      <c r="I561" s="391"/>
      <c r="J561" s="348"/>
      <c r="K561" s="348"/>
      <c r="L561" s="348"/>
      <c r="M561" s="348"/>
      <c r="N561" s="348"/>
      <c r="O561" s="348"/>
      <c r="P561" s="1249"/>
      <c r="Q561" s="348"/>
      <c r="R561" s="348"/>
      <c r="S561" s="348"/>
      <c r="T561" s="348"/>
      <c r="U561" s="348"/>
      <c r="V561" s="348"/>
      <c r="W561" s="348"/>
      <c r="X561" s="348"/>
    </row>
    <row r="562" spans="1:24" ht="15.75">
      <c r="A562" s="87">
        <v>18</v>
      </c>
      <c r="B562" s="879" t="s">
        <v>94</v>
      </c>
      <c r="C562" s="638">
        <v>134.83</v>
      </c>
      <c r="D562" s="811">
        <v>115.7</v>
      </c>
      <c r="E562" s="915">
        <v>115.70148</v>
      </c>
      <c r="F562" s="25">
        <f t="shared" si="37"/>
        <v>-0.001480000000000814</v>
      </c>
      <c r="G562" s="913">
        <f t="shared" si="38"/>
        <v>1.0000127917026793</v>
      </c>
      <c r="H562" s="348"/>
      <c r="I562" s="391"/>
      <c r="J562" s="348"/>
      <c r="K562" s="348"/>
      <c r="L562" s="348"/>
      <c r="M562" s="348"/>
      <c r="N562" s="348"/>
      <c r="O562" s="348"/>
      <c r="P562" s="1249"/>
      <c r="Q562" s="348"/>
      <c r="R562" s="348"/>
      <c r="S562" s="348"/>
      <c r="T562" s="348"/>
      <c r="U562" s="348"/>
      <c r="V562" s="348"/>
      <c r="W562" s="348"/>
      <c r="X562" s="348"/>
    </row>
    <row r="563" spans="1:24" ht="15.75">
      <c r="A563" s="87">
        <v>19</v>
      </c>
      <c r="B563" s="879" t="s">
        <v>95</v>
      </c>
      <c r="C563" s="638">
        <v>110.52</v>
      </c>
      <c r="D563" s="811">
        <v>103.06</v>
      </c>
      <c r="E563" s="915">
        <v>103.06167</v>
      </c>
      <c r="F563" s="25">
        <f t="shared" si="37"/>
        <v>-0.0016700000000042792</v>
      </c>
      <c r="G563" s="913">
        <f t="shared" si="38"/>
        <v>1.0000162041529206</v>
      </c>
      <c r="H563" s="348"/>
      <c r="I563" s="391"/>
      <c r="J563" s="348"/>
      <c r="K563" s="348"/>
      <c r="L563" s="348"/>
      <c r="M563" s="348"/>
      <c r="N563" s="348"/>
      <c r="O563" s="348"/>
      <c r="P563" s="1249"/>
      <c r="Q563" s="348"/>
      <c r="R563" s="348"/>
      <c r="S563" s="348"/>
      <c r="T563" s="348"/>
      <c r="U563" s="348"/>
      <c r="V563" s="348"/>
      <c r="W563" s="348"/>
      <c r="X563" s="348"/>
    </row>
    <row r="564" spans="1:24" ht="15.75">
      <c r="A564" s="87">
        <v>20</v>
      </c>
      <c r="B564" s="879" t="s">
        <v>96</v>
      </c>
      <c r="C564" s="638">
        <v>134.21</v>
      </c>
      <c r="D564" s="811">
        <v>81.52</v>
      </c>
      <c r="E564" s="915">
        <v>81.51954</v>
      </c>
      <c r="F564" s="25">
        <f t="shared" si="37"/>
        <v>0.0004599999999896909</v>
      </c>
      <c r="G564" s="913">
        <f t="shared" si="38"/>
        <v>0.999994357212954</v>
      </c>
      <c r="H564" s="348"/>
      <c r="I564" s="391"/>
      <c r="J564" s="348"/>
      <c r="K564" s="348"/>
      <c r="L564" s="348"/>
      <c r="M564" s="348"/>
      <c r="N564" s="348"/>
      <c r="O564" s="348"/>
      <c r="P564" s="1249"/>
      <c r="Q564" s="348"/>
      <c r="R564" s="348"/>
      <c r="S564" s="348"/>
      <c r="T564" s="348"/>
      <c r="U564" s="348"/>
      <c r="V564" s="348"/>
      <c r="W564" s="348"/>
      <c r="X564" s="348"/>
    </row>
    <row r="565" spans="1:24" ht="15.75">
      <c r="A565" s="87">
        <v>21</v>
      </c>
      <c r="B565" s="879" t="s">
        <v>97</v>
      </c>
      <c r="C565" s="638">
        <v>102.88</v>
      </c>
      <c r="D565" s="811">
        <v>105.61</v>
      </c>
      <c r="E565" s="915">
        <v>105.6052</v>
      </c>
      <c r="F565" s="25">
        <f t="shared" si="37"/>
        <v>0.004800000000003024</v>
      </c>
      <c r="G565" s="913">
        <f t="shared" si="38"/>
        <v>0.9999545497585456</v>
      </c>
      <c r="H565" s="348"/>
      <c r="I565" s="391"/>
      <c r="J565" s="348"/>
      <c r="K565" s="348"/>
      <c r="L565" s="348"/>
      <c r="M565" s="348"/>
      <c r="N565" s="348"/>
      <c r="O565" s="348"/>
      <c r="P565" s="1249"/>
      <c r="Q565" s="348"/>
      <c r="R565" s="348"/>
      <c r="S565" s="348"/>
      <c r="T565" s="348"/>
      <c r="U565" s="348"/>
      <c r="V565" s="348"/>
      <c r="W565" s="348"/>
      <c r="X565" s="348"/>
    </row>
    <row r="566" spans="1:24" ht="15.75">
      <c r="A566" s="87">
        <v>22</v>
      </c>
      <c r="B566" s="879" t="s">
        <v>98</v>
      </c>
      <c r="C566" s="638">
        <v>326.9</v>
      </c>
      <c r="D566" s="811">
        <v>284.33</v>
      </c>
      <c r="E566" s="915">
        <v>284.33448</v>
      </c>
      <c r="F566" s="25">
        <f t="shared" si="37"/>
        <v>-0.004480000000000928</v>
      </c>
      <c r="G566" s="913">
        <f t="shared" si="38"/>
        <v>1.0000157563394647</v>
      </c>
      <c r="H566" s="348"/>
      <c r="I566" s="391"/>
      <c r="J566" s="348"/>
      <c r="K566" s="348"/>
      <c r="L566" s="348"/>
      <c r="M566" s="348"/>
      <c r="N566" s="348"/>
      <c r="O566" s="348"/>
      <c r="P566" s="1249"/>
      <c r="Q566" s="348"/>
      <c r="R566" s="348"/>
      <c r="S566" s="348"/>
      <c r="T566" s="348"/>
      <c r="U566" s="348"/>
      <c r="V566" s="348"/>
      <c r="W566" s="348"/>
      <c r="X566" s="348"/>
    </row>
    <row r="567" spans="1:24" ht="15.75">
      <c r="A567" s="87">
        <v>23</v>
      </c>
      <c r="B567" s="879" t="s">
        <v>99</v>
      </c>
      <c r="C567" s="638">
        <v>76.24</v>
      </c>
      <c r="D567" s="811">
        <v>64.62</v>
      </c>
      <c r="E567" s="915">
        <v>64.62411</v>
      </c>
      <c r="F567" s="25">
        <f t="shared" si="37"/>
        <v>-0.0041099999999971715</v>
      </c>
      <c r="G567" s="913">
        <f t="shared" si="38"/>
        <v>1.0000636025998142</v>
      </c>
      <c r="H567" s="348"/>
      <c r="I567" s="391"/>
      <c r="J567" s="348"/>
      <c r="K567" s="348"/>
      <c r="L567" s="348"/>
      <c r="M567" s="348"/>
      <c r="N567" s="348"/>
      <c r="O567" s="348"/>
      <c r="P567" s="1249"/>
      <c r="Q567" s="348"/>
      <c r="R567" s="348"/>
      <c r="S567" s="348"/>
      <c r="T567" s="348"/>
      <c r="U567" s="348"/>
      <c r="V567" s="348"/>
      <c r="W567" s="348"/>
      <c r="X567" s="348"/>
    </row>
    <row r="568" spans="1:24" ht="15.75">
      <c r="A568" s="87">
        <v>24</v>
      </c>
      <c r="B568" s="879" t="s">
        <v>169</v>
      </c>
      <c r="C568" s="638">
        <v>98.77</v>
      </c>
      <c r="D568" s="811">
        <v>88.52</v>
      </c>
      <c r="E568" s="915">
        <v>88.51542</v>
      </c>
      <c r="F568" s="25">
        <f t="shared" si="37"/>
        <v>0.0045799999999900365</v>
      </c>
      <c r="G568" s="913">
        <f t="shared" si="38"/>
        <v>0.9999482602801628</v>
      </c>
      <c r="H568" s="348"/>
      <c r="I568" s="391"/>
      <c r="J568" s="348"/>
      <c r="K568" s="348"/>
      <c r="L568" s="348"/>
      <c r="M568" s="348"/>
      <c r="N568" s="348"/>
      <c r="O568" s="348"/>
      <c r="P568" s="1249"/>
      <c r="Q568" s="348"/>
      <c r="R568" s="348"/>
      <c r="S568" s="348"/>
      <c r="T568" s="348"/>
      <c r="U568" s="348"/>
      <c r="V568" s="348"/>
      <c r="W568" s="348"/>
      <c r="X568" s="348"/>
    </row>
    <row r="569" spans="1:24" ht="15.75">
      <c r="A569" s="87">
        <v>25</v>
      </c>
      <c r="B569" s="879" t="s">
        <v>100</v>
      </c>
      <c r="C569" s="638">
        <v>164.19</v>
      </c>
      <c r="D569" s="811">
        <v>124.82</v>
      </c>
      <c r="E569" s="915">
        <v>124.81863</v>
      </c>
      <c r="F569" s="25">
        <f t="shared" si="37"/>
        <v>0.0013699999999943202</v>
      </c>
      <c r="G569" s="913">
        <f t="shared" si="38"/>
        <v>0.9999890241948406</v>
      </c>
      <c r="H569" s="348"/>
      <c r="I569" s="391"/>
      <c r="J569" s="348"/>
      <c r="K569" s="348"/>
      <c r="L569" s="348"/>
      <c r="M569" s="348"/>
      <c r="N569" s="348"/>
      <c r="O569" s="348"/>
      <c r="P569" s="1249"/>
      <c r="Q569" s="348"/>
      <c r="R569" s="348"/>
      <c r="S569" s="348"/>
      <c r="T569" s="348"/>
      <c r="U569" s="348"/>
      <c r="V569" s="348"/>
      <c r="W569" s="348"/>
      <c r="X569" s="348"/>
    </row>
    <row r="570" spans="1:24" ht="15.75">
      <c r="A570" s="87">
        <v>26</v>
      </c>
      <c r="B570" s="879" t="s">
        <v>101</v>
      </c>
      <c r="C570" s="638">
        <v>98.3</v>
      </c>
      <c r="D570" s="811">
        <v>72.51</v>
      </c>
      <c r="E570" s="915">
        <v>72.50667</v>
      </c>
      <c r="F570" s="25">
        <f t="shared" si="37"/>
        <v>0.003330000000005384</v>
      </c>
      <c r="G570" s="913">
        <f t="shared" si="38"/>
        <v>0.9999540752999585</v>
      </c>
      <c r="H570" s="348"/>
      <c r="I570" s="391"/>
      <c r="J570" s="348"/>
      <c r="K570" s="348"/>
      <c r="L570" s="348"/>
      <c r="M570" s="348"/>
      <c r="N570" s="348"/>
      <c r="O570" s="348"/>
      <c r="P570" s="1249"/>
      <c r="Q570" s="348"/>
      <c r="R570" s="348"/>
      <c r="S570" s="348"/>
      <c r="T570" s="348"/>
      <c r="U570" s="348"/>
      <c r="V570" s="348"/>
      <c r="W570" s="348"/>
      <c r="X570" s="348"/>
    </row>
    <row r="571" spans="1:24" ht="15.75">
      <c r="A571" s="87">
        <v>27</v>
      </c>
      <c r="B571" s="879" t="s">
        <v>102</v>
      </c>
      <c r="C571" s="638">
        <v>76.71</v>
      </c>
      <c r="D571" s="811">
        <v>73.55</v>
      </c>
      <c r="E571" s="915">
        <v>73.54944</v>
      </c>
      <c r="F571" s="25">
        <f t="shared" si="37"/>
        <v>0.0005599999999930105</v>
      </c>
      <c r="G571" s="913">
        <f t="shared" si="38"/>
        <v>0.9999923861318831</v>
      </c>
      <c r="H571" s="348"/>
      <c r="I571" s="391"/>
      <c r="J571" s="348"/>
      <c r="K571" s="348"/>
      <c r="L571" s="348"/>
      <c r="M571" s="348"/>
      <c r="N571" s="348"/>
      <c r="O571" s="348"/>
      <c r="P571" s="1249"/>
      <c r="Q571" s="348"/>
      <c r="R571" s="348"/>
      <c r="S571" s="348"/>
      <c r="T571" s="348"/>
      <c r="U571" s="348"/>
      <c r="V571" s="348"/>
      <c r="W571" s="348"/>
      <c r="X571" s="348"/>
    </row>
    <row r="572" spans="1:24" ht="15.75">
      <c r="A572" s="104">
        <v>28</v>
      </c>
      <c r="B572" s="880" t="s">
        <v>308</v>
      </c>
      <c r="C572" s="638">
        <v>0</v>
      </c>
      <c r="D572" s="917">
        <v>0</v>
      </c>
      <c r="E572" s="915">
        <v>0</v>
      </c>
      <c r="F572" s="25">
        <f t="shared" si="37"/>
        <v>0</v>
      </c>
      <c r="G572" s="913" t="e">
        <f t="shared" si="38"/>
        <v>#DIV/0!</v>
      </c>
      <c r="H572" s="348"/>
      <c r="I572" s="391"/>
      <c r="J572" s="348"/>
      <c r="K572" s="348"/>
      <c r="L572" s="348"/>
      <c r="M572" s="348"/>
      <c r="N572" s="348"/>
      <c r="O572" s="348"/>
      <c r="P572" s="1249"/>
      <c r="Q572" s="348"/>
      <c r="R572" s="348"/>
      <c r="S572" s="348"/>
      <c r="T572" s="348"/>
      <c r="U572" s="348"/>
      <c r="V572" s="348"/>
      <c r="W572" s="348"/>
      <c r="X572" s="348"/>
    </row>
    <row r="573" spans="1:24" ht="15.75">
      <c r="A573" s="104">
        <v>29</v>
      </c>
      <c r="B573" s="880" t="s">
        <v>309</v>
      </c>
      <c r="C573" s="638">
        <v>0</v>
      </c>
      <c r="D573" s="917">
        <v>0</v>
      </c>
      <c r="E573" s="915">
        <v>0</v>
      </c>
      <c r="F573" s="25">
        <f t="shared" si="37"/>
        <v>0</v>
      </c>
      <c r="G573" s="913" t="e">
        <f t="shared" si="38"/>
        <v>#DIV/0!</v>
      </c>
      <c r="H573" s="348"/>
      <c r="I573" s="391"/>
      <c r="J573" s="348"/>
      <c r="K573" s="348"/>
      <c r="L573" s="348"/>
      <c r="M573" s="348"/>
      <c r="N573" s="348"/>
      <c r="O573" s="348"/>
      <c r="P573" s="1249"/>
      <c r="Q573" s="348"/>
      <c r="R573" s="348"/>
      <c r="S573" s="348"/>
      <c r="T573" s="348"/>
      <c r="U573" s="348"/>
      <c r="V573" s="348"/>
      <c r="W573" s="348"/>
      <c r="X573" s="348"/>
    </row>
    <row r="574" spans="1:24" ht="15.75">
      <c r="A574" s="104">
        <v>30</v>
      </c>
      <c r="B574" s="880" t="s">
        <v>310</v>
      </c>
      <c r="C574" s="638">
        <v>0</v>
      </c>
      <c r="D574" s="917">
        <v>0</v>
      </c>
      <c r="E574" s="915">
        <v>0</v>
      </c>
      <c r="F574" s="25">
        <f t="shared" si="37"/>
        <v>0</v>
      </c>
      <c r="G574" s="913" t="e">
        <f t="shared" si="38"/>
        <v>#DIV/0!</v>
      </c>
      <c r="H574" s="348"/>
      <c r="I574" s="391"/>
      <c r="J574" s="348"/>
      <c r="K574" s="348"/>
      <c r="L574" s="348"/>
      <c r="M574" s="348"/>
      <c r="N574" s="348"/>
      <c r="O574" s="348"/>
      <c r="P574" s="1249"/>
      <c r="Q574" s="348"/>
      <c r="R574" s="348"/>
      <c r="S574" s="348"/>
      <c r="T574" s="348"/>
      <c r="U574" s="348"/>
      <c r="V574" s="348"/>
      <c r="W574" s="348"/>
      <c r="X574" s="348"/>
    </row>
    <row r="575" spans="1:24" ht="15.75">
      <c r="A575" s="104">
        <v>31</v>
      </c>
      <c r="B575" s="880" t="s">
        <v>311</v>
      </c>
      <c r="C575" s="638">
        <v>0</v>
      </c>
      <c r="D575" s="917">
        <v>0</v>
      </c>
      <c r="E575" s="915">
        <v>0</v>
      </c>
      <c r="F575" s="25">
        <f t="shared" si="37"/>
        <v>0</v>
      </c>
      <c r="G575" s="913" t="e">
        <f t="shared" si="38"/>
        <v>#DIV/0!</v>
      </c>
      <c r="H575" s="348"/>
      <c r="I575" s="391"/>
      <c r="J575" s="348"/>
      <c r="K575" s="348"/>
      <c r="L575" s="348"/>
      <c r="M575" s="348"/>
      <c r="N575" s="348"/>
      <c r="O575" s="348"/>
      <c r="P575" s="1249"/>
      <c r="Q575" s="348"/>
      <c r="R575" s="348"/>
      <c r="S575" s="348"/>
      <c r="T575" s="348"/>
      <c r="U575" s="348"/>
      <c r="V575" s="348"/>
      <c r="W575" s="348"/>
      <c r="X575" s="348"/>
    </row>
    <row r="576" spans="1:24" ht="15.75">
      <c r="A576" s="104">
        <v>32</v>
      </c>
      <c r="B576" s="880" t="s">
        <v>312</v>
      </c>
      <c r="C576" s="638">
        <v>0</v>
      </c>
      <c r="D576" s="917">
        <v>0</v>
      </c>
      <c r="E576" s="915">
        <v>0</v>
      </c>
      <c r="F576" s="25">
        <f t="shared" si="37"/>
        <v>0</v>
      </c>
      <c r="G576" s="913" t="e">
        <f t="shared" si="38"/>
        <v>#DIV/0!</v>
      </c>
      <c r="H576" s="348"/>
      <c r="I576" s="391"/>
      <c r="J576" s="348"/>
      <c r="K576" s="348"/>
      <c r="L576" s="348"/>
      <c r="M576" s="348"/>
      <c r="N576" s="348"/>
      <c r="O576" s="348"/>
      <c r="P576" s="1249"/>
      <c r="Q576" s="348"/>
      <c r="R576" s="348"/>
      <c r="S576" s="348"/>
      <c r="T576" s="348"/>
      <c r="U576" s="348"/>
      <c r="V576" s="348"/>
      <c r="W576" s="348"/>
      <c r="X576" s="348"/>
    </row>
    <row r="577" spans="1:24" ht="15.75">
      <c r="A577" s="104">
        <v>33</v>
      </c>
      <c r="B577" s="880" t="s">
        <v>313</v>
      </c>
      <c r="C577" s="793">
        <v>0</v>
      </c>
      <c r="D577" s="917">
        <v>0</v>
      </c>
      <c r="E577" s="916">
        <v>0</v>
      </c>
      <c r="F577" s="25">
        <f t="shared" si="37"/>
        <v>0</v>
      </c>
      <c r="G577" s="913" t="e">
        <f t="shared" si="38"/>
        <v>#DIV/0!</v>
      </c>
      <c r="H577" s="20"/>
      <c r="I577" s="392"/>
      <c r="J577" s="92"/>
      <c r="K577" s="92"/>
      <c r="L577" s="92"/>
      <c r="M577" s="92"/>
      <c r="N577" s="92"/>
      <c r="O577" s="92"/>
      <c r="P577" s="1250"/>
      <c r="Q577" s="92"/>
      <c r="R577" s="92"/>
      <c r="S577" s="92"/>
      <c r="T577" s="92"/>
      <c r="U577" s="92"/>
      <c r="V577" s="92"/>
      <c r="W577" s="92"/>
      <c r="X577" s="92"/>
    </row>
    <row r="578" spans="1:24" ht="15.75">
      <c r="A578" s="795"/>
      <c r="B578" s="634" t="s">
        <v>10</v>
      </c>
      <c r="C578" s="794">
        <f>SUM(C545:C577)</f>
        <v>3172.9300000000003</v>
      </c>
      <c r="D578" s="812">
        <f>SUM(D545:D577)</f>
        <v>2737.77</v>
      </c>
      <c r="E578" s="560">
        <f>SUM(E545:E577)</f>
        <v>2737.754130000001</v>
      </c>
      <c r="F578" s="26">
        <f t="shared" si="37"/>
        <v>0.015869999998813</v>
      </c>
      <c r="G578" s="914">
        <f t="shared" si="38"/>
        <v>0.9999942033114546</v>
      </c>
      <c r="H578" s="92"/>
      <c r="I578" s="392"/>
      <c r="J578" s="92"/>
      <c r="K578" s="92"/>
      <c r="L578" s="92"/>
      <c r="M578" s="92"/>
      <c r="N578" s="92"/>
      <c r="O578" s="92"/>
      <c r="P578" s="1250"/>
      <c r="Q578" s="92"/>
      <c r="R578" s="92"/>
      <c r="S578" s="92"/>
      <c r="T578" s="92"/>
      <c r="U578" s="92"/>
      <c r="V578" s="92"/>
      <c r="W578" s="92"/>
      <c r="X578" s="92"/>
    </row>
    <row r="579" spans="1:24" ht="15">
      <c r="A579" s="156"/>
      <c r="B579" s="2"/>
      <c r="C579" s="2"/>
      <c r="D579" s="156"/>
      <c r="E579" s="194"/>
      <c r="F579" s="2"/>
      <c r="G579" s="718"/>
      <c r="H579" s="27"/>
      <c r="I579" s="385"/>
      <c r="J579" s="27"/>
      <c r="K579" s="27"/>
      <c r="L579" s="27"/>
      <c r="M579" s="27"/>
      <c r="N579" s="27"/>
      <c r="O579" s="27"/>
      <c r="P579" s="1236"/>
      <c r="Q579" s="27"/>
      <c r="R579" s="27"/>
      <c r="S579" s="27"/>
      <c r="T579" s="27"/>
      <c r="U579" s="27"/>
      <c r="V579" s="27"/>
      <c r="W579" s="27"/>
      <c r="X579" s="27"/>
    </row>
    <row r="580" spans="1:24" ht="15">
      <c r="A580" s="156"/>
      <c r="B580" s="2"/>
      <c r="C580" s="2"/>
      <c r="D580" s="156"/>
      <c r="E580" s="194"/>
      <c r="F580" s="2"/>
      <c r="G580" s="718"/>
      <c r="H580" s="27"/>
      <c r="I580" s="385"/>
      <c r="J580" s="27"/>
      <c r="K580" s="27"/>
      <c r="L580" s="27"/>
      <c r="M580" s="27"/>
      <c r="N580" s="27"/>
      <c r="O580" s="27"/>
      <c r="P580" s="1236"/>
      <c r="Q580" s="27"/>
      <c r="R580" s="27"/>
      <c r="S580" s="27"/>
      <c r="T580" s="27"/>
      <c r="U580" s="27"/>
      <c r="V580" s="27"/>
      <c r="W580" s="27"/>
      <c r="X580" s="27"/>
    </row>
    <row r="581" spans="1:24" ht="15">
      <c r="A581" s="156"/>
      <c r="B581" s="2"/>
      <c r="C581" s="2"/>
      <c r="D581" s="156"/>
      <c r="E581" s="194"/>
      <c r="F581" s="2"/>
      <c r="G581" s="718"/>
      <c r="H581" s="27"/>
      <c r="I581" s="385"/>
      <c r="J581" s="27"/>
      <c r="K581" s="27"/>
      <c r="L581" s="27"/>
      <c r="M581" s="27"/>
      <c r="N581" s="27"/>
      <c r="O581" s="27"/>
      <c r="P581" s="1236"/>
      <c r="Q581" s="27"/>
      <c r="R581" s="27"/>
      <c r="S581" s="27"/>
      <c r="T581" s="27"/>
      <c r="U581" s="27"/>
      <c r="V581" s="27"/>
      <c r="W581" s="27"/>
      <c r="X581" s="27"/>
    </row>
    <row r="582" spans="1:24" ht="15.75">
      <c r="A582" s="1135" t="s">
        <v>69</v>
      </c>
      <c r="B582" s="1135"/>
      <c r="C582" s="1135"/>
      <c r="D582" s="1135"/>
      <c r="E582" s="1135"/>
      <c r="H582" s="27"/>
      <c r="I582" s="385"/>
      <c r="J582" s="27"/>
      <c r="K582" s="27"/>
      <c r="L582" s="27"/>
      <c r="M582" s="27"/>
      <c r="N582" s="27"/>
      <c r="O582" s="27"/>
      <c r="P582" s="1236"/>
      <c r="Q582" s="27"/>
      <c r="R582" s="27"/>
      <c r="S582" s="27"/>
      <c r="T582" s="27"/>
      <c r="U582" s="27"/>
      <c r="V582" s="27"/>
      <c r="W582" s="27"/>
      <c r="X582" s="27"/>
    </row>
    <row r="583" spans="1:24" s="254" customFormat="1" ht="16.5" thickBot="1">
      <c r="A583" s="250" t="s">
        <v>70</v>
      </c>
      <c r="B583" s="251"/>
      <c r="C583" s="264"/>
      <c r="D583" s="251"/>
      <c r="E583" s="252"/>
      <c r="F583" s="251"/>
      <c r="G583" s="611"/>
      <c r="H583" s="264"/>
      <c r="I583" s="385"/>
      <c r="J583" s="264"/>
      <c r="K583" s="264"/>
      <c r="L583" s="264"/>
      <c r="M583" s="264"/>
      <c r="N583" s="264"/>
      <c r="O583" s="264"/>
      <c r="P583" s="1240"/>
      <c r="Q583" s="264"/>
      <c r="R583" s="264"/>
      <c r="S583" s="264"/>
      <c r="T583" s="264"/>
      <c r="U583" s="264"/>
      <c r="V583" s="264"/>
      <c r="W583" s="264"/>
      <c r="X583" s="264"/>
    </row>
    <row r="584" spans="1:6" ht="15">
      <c r="A584" s="1209" t="s">
        <v>346</v>
      </c>
      <c r="B584" s="1210"/>
      <c r="C584" s="1210"/>
      <c r="D584" s="1211"/>
      <c r="E584" s="202"/>
      <c r="F584" s="21"/>
    </row>
    <row r="585" spans="1:6" ht="35.25" customHeight="1">
      <c r="A585" s="143" t="s">
        <v>62</v>
      </c>
      <c r="B585" s="120" t="s">
        <v>22</v>
      </c>
      <c r="C585" s="120" t="s">
        <v>23</v>
      </c>
      <c r="D585" s="144" t="s">
        <v>24</v>
      </c>
      <c r="F585" s="34"/>
    </row>
    <row r="586" spans="1:24" s="584" customFormat="1" ht="15" customHeight="1">
      <c r="A586" s="1169" t="s">
        <v>305</v>
      </c>
      <c r="B586" s="585" t="s">
        <v>385</v>
      </c>
      <c r="C586" s="592"/>
      <c r="D586" s="593">
        <v>1652.92</v>
      </c>
      <c r="E586" s="580"/>
      <c r="F586" s="581"/>
      <c r="G586" s="582"/>
      <c r="H586" s="582"/>
      <c r="I586" s="583"/>
      <c r="J586" s="582"/>
      <c r="K586" s="582"/>
      <c r="L586" s="582"/>
      <c r="M586" s="582"/>
      <c r="N586" s="582"/>
      <c r="O586" s="582"/>
      <c r="P586" s="1251"/>
      <c r="Q586" s="582"/>
      <c r="R586" s="582"/>
      <c r="S586" s="582"/>
      <c r="T586" s="582"/>
      <c r="U586" s="582"/>
      <c r="V586" s="582"/>
      <c r="W586" s="582"/>
      <c r="X586" s="582"/>
    </row>
    <row r="587" spans="1:24" s="584" customFormat="1" ht="15" customHeight="1">
      <c r="A587" s="1170"/>
      <c r="B587" s="585" t="s">
        <v>73</v>
      </c>
      <c r="C587" s="813"/>
      <c r="D587" s="1212">
        <v>9790</v>
      </c>
      <c r="E587" s="639"/>
      <c r="F587" s="581"/>
      <c r="G587" s="582"/>
      <c r="H587" s="582"/>
      <c r="I587" s="583"/>
      <c r="J587" s="582"/>
      <c r="K587" s="582"/>
      <c r="L587" s="582"/>
      <c r="M587" s="582"/>
      <c r="N587" s="582"/>
      <c r="O587" s="582"/>
      <c r="P587" s="1251"/>
      <c r="Q587" s="582"/>
      <c r="R587" s="582"/>
      <c r="S587" s="582"/>
      <c r="T587" s="582"/>
      <c r="U587" s="582"/>
      <c r="V587" s="582"/>
      <c r="W587" s="582"/>
      <c r="X587" s="582"/>
    </row>
    <row r="588" spans="1:24" s="584" customFormat="1" ht="15" customHeight="1">
      <c r="A588" s="1170"/>
      <c r="B588" s="586" t="s">
        <v>151</v>
      </c>
      <c r="C588" s="813"/>
      <c r="D588" s="1212">
        <v>12053.09</v>
      </c>
      <c r="E588" s="640"/>
      <c r="F588" s="589"/>
      <c r="G588" s="582"/>
      <c r="H588" s="582"/>
      <c r="I588" s="583"/>
      <c r="J588" s="582"/>
      <c r="K588" s="582"/>
      <c r="L588" s="582"/>
      <c r="M588" s="582"/>
      <c r="N588" s="582"/>
      <c r="O588" s="582"/>
      <c r="P588" s="1251"/>
      <c r="Q588" s="582"/>
      <c r="R588" s="582"/>
      <c r="S588" s="582"/>
      <c r="T588" s="582"/>
      <c r="U588" s="582"/>
      <c r="V588" s="582"/>
      <c r="W588" s="582"/>
      <c r="X588" s="582"/>
    </row>
    <row r="589" spans="1:24" s="584" customFormat="1" ht="15" customHeight="1">
      <c r="A589" s="1170"/>
      <c r="B589" s="588" t="s">
        <v>27</v>
      </c>
      <c r="C589" s="594"/>
      <c r="D589" s="1212">
        <v>15664</v>
      </c>
      <c r="E589" s="640"/>
      <c r="F589" s="589"/>
      <c r="G589" s="582"/>
      <c r="H589" s="582"/>
      <c r="I589" s="583"/>
      <c r="J589" s="582"/>
      <c r="K589" s="582"/>
      <c r="L589" s="582"/>
      <c r="M589" s="582"/>
      <c r="N589" s="582"/>
      <c r="O589" s="582"/>
      <c r="P589" s="1251"/>
      <c r="Q589" s="582"/>
      <c r="R589" s="582"/>
      <c r="S589" s="582"/>
      <c r="T589" s="582"/>
      <c r="U589" s="582"/>
      <c r="V589" s="582"/>
      <c r="W589" s="582"/>
      <c r="X589" s="582"/>
    </row>
    <row r="590" spans="1:24" s="584" customFormat="1" ht="15" customHeight="1" thickBot="1">
      <c r="A590" s="1175"/>
      <c r="B590" s="1176" t="s">
        <v>404</v>
      </c>
      <c r="C590" s="1177"/>
      <c r="D590" s="1213">
        <f>SUM(D587:D589)</f>
        <v>37507.09</v>
      </c>
      <c r="E590" s="580" t="s">
        <v>45</v>
      </c>
      <c r="F590" s="590"/>
      <c r="G590" s="582"/>
      <c r="H590" s="582"/>
      <c r="I590" s="583"/>
      <c r="J590" s="582"/>
      <c r="K590" s="582"/>
      <c r="L590" s="582"/>
      <c r="M590" s="582"/>
      <c r="N590" s="582"/>
      <c r="O590" s="582"/>
      <c r="P590" s="1251"/>
      <c r="Q590" s="582"/>
      <c r="R590" s="582"/>
      <c r="S590" s="582"/>
      <c r="T590" s="582"/>
      <c r="U590" s="582"/>
      <c r="V590" s="582"/>
      <c r="W590" s="582"/>
      <c r="X590" s="582"/>
    </row>
    <row r="591" spans="1:24" s="584" customFormat="1" ht="18.75" customHeight="1" hidden="1">
      <c r="A591" s="1114"/>
      <c r="B591" s="1114"/>
      <c r="C591" s="1114"/>
      <c r="D591" s="1114"/>
      <c r="E591" s="1114"/>
      <c r="G591" s="582"/>
      <c r="H591" s="582"/>
      <c r="I591" s="583"/>
      <c r="J591" s="582"/>
      <c r="K591" s="582"/>
      <c r="L591" s="582"/>
      <c r="M591" s="582"/>
      <c r="N591" s="582"/>
      <c r="O591" s="582"/>
      <c r="P591" s="1251"/>
      <c r="Q591" s="582"/>
      <c r="R591" s="582"/>
      <c r="S591" s="582"/>
      <c r="T591" s="582"/>
      <c r="U591" s="582"/>
      <c r="V591" s="582"/>
      <c r="W591" s="582"/>
      <c r="X591" s="582"/>
    </row>
    <row r="592" spans="1:24" s="584" customFormat="1" ht="15" hidden="1">
      <c r="A592" s="621"/>
      <c r="B592" s="621"/>
      <c r="C592" s="621"/>
      <c r="D592" s="621"/>
      <c r="E592" s="621"/>
      <c r="G592" s="582"/>
      <c r="H592" s="582"/>
      <c r="I592" s="583"/>
      <c r="J592" s="582"/>
      <c r="K592" s="582"/>
      <c r="L592" s="582"/>
      <c r="M592" s="582"/>
      <c r="N592" s="582"/>
      <c r="O592" s="582"/>
      <c r="P592" s="1251"/>
      <c r="Q592" s="582"/>
      <c r="R592" s="582"/>
      <c r="S592" s="582"/>
      <c r="T592" s="582"/>
      <c r="U592" s="582"/>
      <c r="V592" s="582"/>
      <c r="W592" s="582"/>
      <c r="X592" s="582"/>
    </row>
    <row r="593" spans="1:24" s="584" customFormat="1" ht="15.75" hidden="1">
      <c r="A593" s="596"/>
      <c r="B593" s="597"/>
      <c r="C593" s="598"/>
      <c r="D593" s="599"/>
      <c r="E593" s="600"/>
      <c r="F593" s="597"/>
      <c r="G593" s="598"/>
      <c r="H593" s="598"/>
      <c r="I593" s="601"/>
      <c r="J593" s="598"/>
      <c r="K593" s="598"/>
      <c r="L593" s="598"/>
      <c r="M593" s="598"/>
      <c r="N593" s="598"/>
      <c r="O593" s="598"/>
      <c r="P593" s="1251"/>
      <c r="Q593" s="598"/>
      <c r="R593" s="598"/>
      <c r="S593" s="598"/>
      <c r="T593" s="598"/>
      <c r="U593" s="598"/>
      <c r="V593" s="598"/>
      <c r="W593" s="598"/>
      <c r="X593" s="598"/>
    </row>
    <row r="594" spans="1:24" s="584" customFormat="1" ht="15" hidden="1">
      <c r="A594" s="602"/>
      <c r="D594" s="603"/>
      <c r="E594" s="641"/>
      <c r="F594" s="642"/>
      <c r="G594" s="643"/>
      <c r="H594" s="643"/>
      <c r="I594" s="644"/>
      <c r="J594" s="643"/>
      <c r="K594" s="643"/>
      <c r="L594" s="643"/>
      <c r="M594" s="643"/>
      <c r="N594" s="643"/>
      <c r="O594" s="643"/>
      <c r="P594" s="1252"/>
      <c r="Q594" s="643"/>
      <c r="R594" s="643"/>
      <c r="S594" s="643"/>
      <c r="T594" s="643"/>
      <c r="U594" s="643"/>
      <c r="V594" s="643"/>
      <c r="W594" s="643"/>
      <c r="X594" s="643"/>
    </row>
    <row r="595" spans="1:24" s="584" customFormat="1" ht="15" hidden="1">
      <c r="A595" s="602"/>
      <c r="D595" s="603"/>
      <c r="E595" s="641"/>
      <c r="F595" s="642"/>
      <c r="G595" s="643"/>
      <c r="H595" s="643"/>
      <c r="I595" s="644"/>
      <c r="J595" s="643"/>
      <c r="K595" s="643"/>
      <c r="L595" s="643"/>
      <c r="M595" s="643"/>
      <c r="N595" s="643"/>
      <c r="O595" s="643"/>
      <c r="P595" s="1252"/>
      <c r="Q595" s="643"/>
      <c r="R595" s="643"/>
      <c r="S595" s="643"/>
      <c r="T595" s="643"/>
      <c r="U595" s="643"/>
      <c r="V595" s="643"/>
      <c r="W595" s="643"/>
      <c r="X595" s="643"/>
    </row>
    <row r="596" spans="1:24" s="584" customFormat="1" ht="15">
      <c r="A596" s="602"/>
      <c r="D596" s="603"/>
      <c r="E596" s="641"/>
      <c r="F596" s="642"/>
      <c r="G596" s="643"/>
      <c r="H596" s="643"/>
      <c r="I596" s="644"/>
      <c r="J596" s="643"/>
      <c r="K596" s="643"/>
      <c r="L596" s="643"/>
      <c r="M596" s="643"/>
      <c r="N596" s="643"/>
      <c r="O596" s="643"/>
      <c r="P596" s="1252"/>
      <c r="Q596" s="643"/>
      <c r="R596" s="643"/>
      <c r="S596" s="643"/>
      <c r="T596" s="643"/>
      <c r="U596" s="643"/>
      <c r="V596" s="643"/>
      <c r="W596" s="643"/>
      <c r="X596" s="643"/>
    </row>
    <row r="597" spans="1:24" s="243" customFormat="1" ht="15">
      <c r="A597" s="265" t="s">
        <v>270</v>
      </c>
      <c r="B597" s="266"/>
      <c r="C597" s="266"/>
      <c r="D597" s="266"/>
      <c r="E597" s="267"/>
      <c r="F597" s="266"/>
      <c r="G597" s="611"/>
      <c r="H597" s="264"/>
      <c r="I597" s="385"/>
      <c r="J597" s="264"/>
      <c r="K597" s="264"/>
      <c r="L597" s="264"/>
      <c r="M597" s="264"/>
      <c r="N597" s="264"/>
      <c r="O597" s="264"/>
      <c r="P597" s="1240"/>
      <c r="Q597" s="264"/>
      <c r="R597" s="264"/>
      <c r="S597" s="264"/>
      <c r="T597" s="264"/>
      <c r="U597" s="264"/>
      <c r="V597" s="264"/>
      <c r="W597" s="264"/>
      <c r="X597" s="264"/>
    </row>
    <row r="598" spans="1:28" s="243" customFormat="1" ht="15.75">
      <c r="A598" s="249" t="s">
        <v>386</v>
      </c>
      <c r="B598" s="246"/>
      <c r="C598" s="260"/>
      <c r="D598" s="246"/>
      <c r="E598" s="247"/>
      <c r="F598" s="246"/>
      <c r="G598" s="724"/>
      <c r="H598" s="261"/>
      <c r="I598" s="388"/>
      <c r="J598" s="261"/>
      <c r="K598" s="261"/>
      <c r="L598" s="261"/>
      <c r="M598" s="261"/>
      <c r="N598" s="261"/>
      <c r="O598" s="261"/>
      <c r="P598" s="1241"/>
      <c r="Q598" s="261"/>
      <c r="R598" s="261"/>
      <c r="S598" s="261"/>
      <c r="T598" s="261"/>
      <c r="U598" s="261"/>
      <c r="V598" s="261"/>
      <c r="W598" s="261"/>
      <c r="X598" s="261"/>
      <c r="AA598" s="634" t="s">
        <v>254</v>
      </c>
      <c r="AB598" s="634"/>
    </row>
    <row r="599" spans="1:24" s="243" customFormat="1" ht="15.75" thickBot="1">
      <c r="A599" s="250" t="s">
        <v>320</v>
      </c>
      <c r="B599" s="251"/>
      <c r="C599" s="251"/>
      <c r="D599" s="251"/>
      <c r="E599" s="252" t="s">
        <v>29</v>
      </c>
      <c r="G599" s="611"/>
      <c r="H599" s="253"/>
      <c r="I599" s="369"/>
      <c r="J599" s="253"/>
      <c r="K599" s="253"/>
      <c r="L599" s="253"/>
      <c r="M599" s="253"/>
      <c r="N599" s="253"/>
      <c r="O599" s="253"/>
      <c r="P599" s="1237"/>
      <c r="Q599" s="253"/>
      <c r="R599" s="253"/>
      <c r="S599" s="253"/>
      <c r="T599" s="253"/>
      <c r="U599" s="253"/>
      <c r="V599" s="253"/>
      <c r="W599" s="253"/>
      <c r="X599" s="253"/>
    </row>
    <row r="600" spans="1:39" ht="40.5" customHeight="1">
      <c r="A600" s="84" t="s">
        <v>8</v>
      </c>
      <c r="B600" s="85" t="s">
        <v>9</v>
      </c>
      <c r="C600" s="85" t="s">
        <v>342</v>
      </c>
      <c r="D600" s="85" t="s">
        <v>387</v>
      </c>
      <c r="E600" s="204" t="s">
        <v>347</v>
      </c>
      <c r="F600" s="29"/>
      <c r="H600" s="1119" t="s">
        <v>11</v>
      </c>
      <c r="I600" s="1120"/>
      <c r="J600" s="1121"/>
      <c r="K600" s="543"/>
      <c r="L600" s="1122" t="s">
        <v>282</v>
      </c>
      <c r="M600" s="1122"/>
      <c r="N600" s="1122"/>
      <c r="AA600" s="120" t="s">
        <v>253</v>
      </c>
      <c r="AB600" s="120"/>
      <c r="AC600" s="120" t="s">
        <v>186</v>
      </c>
      <c r="AD600" s="297" t="s">
        <v>240</v>
      </c>
      <c r="AE600" s="297"/>
      <c r="AF600" s="297"/>
      <c r="AG600" s="120" t="s">
        <v>303</v>
      </c>
      <c r="AH600" s="54" t="s">
        <v>187</v>
      </c>
      <c r="AI600" s="295" t="s">
        <v>17</v>
      </c>
      <c r="AJ600" s="54" t="s">
        <v>188</v>
      </c>
      <c r="AK600" s="54"/>
      <c r="AL600" s="54" t="s">
        <v>189</v>
      </c>
      <c r="AM600" s="23" t="s">
        <v>180</v>
      </c>
    </row>
    <row r="601" spans="1:39" ht="15" customHeight="1">
      <c r="A601" s="514">
        <v>1</v>
      </c>
      <c r="B601" s="879" t="s">
        <v>167</v>
      </c>
      <c r="C601" s="924">
        <v>1352.9339664437375</v>
      </c>
      <c r="D601" s="934">
        <v>53.23</v>
      </c>
      <c r="E601" s="645">
        <f>D601/C601</f>
        <v>0.03934412271422087</v>
      </c>
      <c r="F601" s="29"/>
      <c r="H601" s="173">
        <v>757.76</v>
      </c>
      <c r="I601" s="173">
        <v>595.1739664437376</v>
      </c>
      <c r="J601" s="173">
        <f>SUM(H601:I601)</f>
        <v>1352.9339664437375</v>
      </c>
      <c r="L601" s="173">
        <v>36.98</v>
      </c>
      <c r="M601" s="173">
        <v>16.25</v>
      </c>
      <c r="N601" s="173">
        <f>SUM(L601:M601)</f>
        <v>53.23</v>
      </c>
      <c r="AA601" s="646"/>
      <c r="AB601" s="646"/>
      <c r="AC601" s="55"/>
      <c r="AD601" s="18">
        <f aca="true" t="shared" si="39" ref="AD601:AD633">SUM(AA601:AC601)</f>
        <v>0</v>
      </c>
      <c r="AE601" s="18"/>
      <c r="AF601" s="18"/>
      <c r="AG601" s="18"/>
      <c r="AH601" s="18"/>
      <c r="AI601" s="18">
        <f>SUM(AG601:AH601)</f>
        <v>0</v>
      </c>
      <c r="AJ601" s="25"/>
      <c r="AK601" s="18"/>
      <c r="AL601" s="18"/>
      <c r="AM601" s="26">
        <f>AJ601+AL601</f>
        <v>0</v>
      </c>
    </row>
    <row r="602" spans="1:39" ht="15" customHeight="1">
      <c r="A602" s="514">
        <v>2</v>
      </c>
      <c r="B602" s="879" t="s">
        <v>84</v>
      </c>
      <c r="C602" s="924">
        <v>2545.802530708409</v>
      </c>
      <c r="D602" s="934">
        <v>54.82</v>
      </c>
      <c r="E602" s="645">
        <f aca="true" t="shared" si="40" ref="E602:E634">D602/C602</f>
        <v>0.021533484761186675</v>
      </c>
      <c r="F602" s="29"/>
      <c r="H602" s="173">
        <v>1381.46</v>
      </c>
      <c r="I602" s="173">
        <v>1164.3425307084087</v>
      </c>
      <c r="J602" s="173">
        <f aca="true" t="shared" si="41" ref="J602:J632">SUM(H602:I602)</f>
        <v>2545.802530708409</v>
      </c>
      <c r="L602" s="173">
        <v>29.06</v>
      </c>
      <c r="M602" s="173">
        <v>25.76</v>
      </c>
      <c r="N602" s="173">
        <f aca="true" t="shared" si="42" ref="N602:N633">SUM(L602:M602)</f>
        <v>54.82</v>
      </c>
      <c r="AA602" s="646"/>
      <c r="AB602" s="646"/>
      <c r="AC602" s="55"/>
      <c r="AD602" s="18">
        <f t="shared" si="39"/>
        <v>0</v>
      </c>
      <c r="AE602" s="18"/>
      <c r="AF602" s="18"/>
      <c r="AG602" s="18"/>
      <c r="AH602" s="18"/>
      <c r="AI602" s="18">
        <f aca="true" t="shared" si="43" ref="AI602:AI633">SUM(AG602:AH602)</f>
        <v>0</v>
      </c>
      <c r="AJ602" s="25"/>
      <c r="AK602" s="18"/>
      <c r="AL602" s="18"/>
      <c r="AM602" s="26">
        <f aca="true" t="shared" si="44" ref="AM602:AM627">AJ602+AL602</f>
        <v>0</v>
      </c>
    </row>
    <row r="603" spans="1:39" ht="15" customHeight="1">
      <c r="A603" s="514">
        <v>3</v>
      </c>
      <c r="B603" s="879" t="s">
        <v>85</v>
      </c>
      <c r="C603" s="924">
        <v>1130.9268822651843</v>
      </c>
      <c r="D603" s="934">
        <v>56.92</v>
      </c>
      <c r="E603" s="645">
        <f t="shared" si="40"/>
        <v>0.05033039791749611</v>
      </c>
      <c r="F603" s="29"/>
      <c r="H603" s="173">
        <v>639.74</v>
      </c>
      <c r="I603" s="173">
        <v>491.1868822651844</v>
      </c>
      <c r="J603" s="173">
        <f t="shared" si="41"/>
        <v>1130.9268822651843</v>
      </c>
      <c r="L603" s="173">
        <v>36.1</v>
      </c>
      <c r="M603" s="173">
        <v>20.82</v>
      </c>
      <c r="N603" s="173">
        <f t="shared" si="42"/>
        <v>56.92</v>
      </c>
      <c r="AA603" s="646"/>
      <c r="AB603" s="646"/>
      <c r="AC603" s="55"/>
      <c r="AD603" s="18">
        <f t="shared" si="39"/>
        <v>0</v>
      </c>
      <c r="AE603" s="18"/>
      <c r="AF603" s="18"/>
      <c r="AG603" s="18"/>
      <c r="AH603" s="18"/>
      <c r="AI603" s="18">
        <f t="shared" si="43"/>
        <v>0</v>
      </c>
      <c r="AJ603" s="25"/>
      <c r="AK603" s="18"/>
      <c r="AL603" s="18"/>
      <c r="AM603" s="26">
        <f t="shared" si="44"/>
        <v>0</v>
      </c>
    </row>
    <row r="604" spans="1:39" ht="15" customHeight="1">
      <c r="A604" s="514">
        <v>4</v>
      </c>
      <c r="B604" s="879" t="s">
        <v>86</v>
      </c>
      <c r="C604" s="924">
        <v>2371.5956195204235</v>
      </c>
      <c r="D604" s="934">
        <v>46.900000000000006</v>
      </c>
      <c r="E604" s="645">
        <f t="shared" si="40"/>
        <v>0.019775715393454796</v>
      </c>
      <c r="F604" s="29"/>
      <c r="H604" s="173">
        <v>1397.3799999999999</v>
      </c>
      <c r="I604" s="173">
        <v>974.2156195204236</v>
      </c>
      <c r="J604" s="173">
        <f t="shared" si="41"/>
        <v>2371.5956195204235</v>
      </c>
      <c r="L604" s="173">
        <v>21.21</v>
      </c>
      <c r="M604" s="173">
        <v>25.69</v>
      </c>
      <c r="N604" s="173">
        <f t="shared" si="42"/>
        <v>46.900000000000006</v>
      </c>
      <c r="AA604" s="646"/>
      <c r="AB604" s="646"/>
      <c r="AC604" s="55"/>
      <c r="AD604" s="18">
        <f t="shared" si="39"/>
        <v>0</v>
      </c>
      <c r="AE604" s="18"/>
      <c r="AF604" s="18"/>
      <c r="AG604" s="18"/>
      <c r="AH604" s="18"/>
      <c r="AI604" s="18">
        <f t="shared" si="43"/>
        <v>0</v>
      </c>
      <c r="AJ604" s="25"/>
      <c r="AK604" s="18"/>
      <c r="AL604" s="18"/>
      <c r="AM604" s="26">
        <f t="shared" si="44"/>
        <v>0</v>
      </c>
    </row>
    <row r="605" spans="1:39" ht="15" customHeight="1">
      <c r="A605" s="514">
        <v>5</v>
      </c>
      <c r="B605" s="879" t="s">
        <v>174</v>
      </c>
      <c r="C605" s="924">
        <v>764.3481233064578</v>
      </c>
      <c r="D605" s="934">
        <v>42.89</v>
      </c>
      <c r="E605" s="645">
        <f t="shared" si="40"/>
        <v>0.05611317499474475</v>
      </c>
      <c r="F605" s="29"/>
      <c r="H605" s="173">
        <v>428.07</v>
      </c>
      <c r="I605" s="173">
        <v>336.27812330645776</v>
      </c>
      <c r="J605" s="173">
        <f t="shared" si="41"/>
        <v>764.3481233064578</v>
      </c>
      <c r="L605" s="173">
        <v>26.33</v>
      </c>
      <c r="M605" s="173">
        <v>16.56</v>
      </c>
      <c r="N605" s="173">
        <f t="shared" si="42"/>
        <v>42.89</v>
      </c>
      <c r="AA605" s="646"/>
      <c r="AB605" s="646"/>
      <c r="AC605" s="55"/>
      <c r="AD605" s="18">
        <f t="shared" si="39"/>
        <v>0</v>
      </c>
      <c r="AE605" s="18"/>
      <c r="AF605" s="18"/>
      <c r="AG605" s="18"/>
      <c r="AH605" s="18"/>
      <c r="AI605" s="18">
        <f t="shared" si="43"/>
        <v>0</v>
      </c>
      <c r="AJ605" s="25"/>
      <c r="AK605" s="18"/>
      <c r="AL605" s="18"/>
      <c r="AM605" s="26">
        <f t="shared" si="44"/>
        <v>0</v>
      </c>
    </row>
    <row r="606" spans="1:39" ht="15" customHeight="1">
      <c r="A606" s="514">
        <v>6</v>
      </c>
      <c r="B606" s="879" t="s">
        <v>87</v>
      </c>
      <c r="C606" s="924">
        <v>1392.165530784147</v>
      </c>
      <c r="D606" s="934">
        <v>45.28</v>
      </c>
      <c r="E606" s="645">
        <f t="shared" si="40"/>
        <v>0.032524867911717166</v>
      </c>
      <c r="F606" s="29"/>
      <c r="H606" s="173">
        <v>890.47</v>
      </c>
      <c r="I606" s="173">
        <v>501.6955307841471</v>
      </c>
      <c r="J606" s="173">
        <f t="shared" si="41"/>
        <v>1392.165530784147</v>
      </c>
      <c r="L606" s="173">
        <v>21.13</v>
      </c>
      <c r="M606" s="173">
        <v>24.15</v>
      </c>
      <c r="N606" s="173">
        <f t="shared" si="42"/>
        <v>45.28</v>
      </c>
      <c r="AA606" s="646"/>
      <c r="AB606" s="646"/>
      <c r="AC606" s="55"/>
      <c r="AD606" s="18">
        <f t="shared" si="39"/>
        <v>0</v>
      </c>
      <c r="AE606" s="18"/>
      <c r="AF606" s="18"/>
      <c r="AG606" s="18"/>
      <c r="AH606" s="18"/>
      <c r="AI606" s="18">
        <f t="shared" si="43"/>
        <v>0</v>
      </c>
      <c r="AJ606" s="25"/>
      <c r="AK606" s="18"/>
      <c r="AL606" s="18"/>
      <c r="AM606" s="26">
        <f t="shared" si="44"/>
        <v>0</v>
      </c>
    </row>
    <row r="607" spans="1:39" ht="15" customHeight="1">
      <c r="A607" s="514">
        <v>7</v>
      </c>
      <c r="B607" s="879" t="s">
        <v>88</v>
      </c>
      <c r="C607" s="924">
        <v>1079.9981422726178</v>
      </c>
      <c r="D607" s="934">
        <v>48.96</v>
      </c>
      <c r="E607" s="645">
        <f t="shared" si="40"/>
        <v>0.04533341131214771</v>
      </c>
      <c r="F607" s="162"/>
      <c r="H607" s="173">
        <v>566.28</v>
      </c>
      <c r="I607" s="173">
        <v>513.7181422726178</v>
      </c>
      <c r="J607" s="173">
        <f t="shared" si="41"/>
        <v>1079.9981422726178</v>
      </c>
      <c r="L607" s="173">
        <v>28.09</v>
      </c>
      <c r="M607" s="173">
        <v>20.87</v>
      </c>
      <c r="N607" s="173">
        <f t="shared" si="42"/>
        <v>48.96</v>
      </c>
      <c r="AA607" s="646"/>
      <c r="AB607" s="646"/>
      <c r="AC607" s="55"/>
      <c r="AD607" s="18">
        <f t="shared" si="39"/>
        <v>0</v>
      </c>
      <c r="AE607" s="18"/>
      <c r="AF607" s="18"/>
      <c r="AG607" s="18"/>
      <c r="AH607" s="18"/>
      <c r="AI607" s="18">
        <f t="shared" si="43"/>
        <v>0</v>
      </c>
      <c r="AJ607" s="25"/>
      <c r="AK607" s="18"/>
      <c r="AL607" s="18"/>
      <c r="AM607" s="26">
        <f t="shared" si="44"/>
        <v>0</v>
      </c>
    </row>
    <row r="608" spans="1:39" ht="15" customHeight="1">
      <c r="A608" s="514">
        <v>8</v>
      </c>
      <c r="B608" s="879" t="s">
        <v>89</v>
      </c>
      <c r="C608" s="924">
        <v>3638.871864792875</v>
      </c>
      <c r="D608" s="934">
        <v>98.7</v>
      </c>
      <c r="E608" s="645">
        <f t="shared" si="40"/>
        <v>0.027123791017471845</v>
      </c>
      <c r="F608" s="29"/>
      <c r="H608" s="173">
        <v>2132.68</v>
      </c>
      <c r="I608" s="173">
        <v>1506.191864792875</v>
      </c>
      <c r="J608" s="173">
        <f t="shared" si="41"/>
        <v>3638.871864792875</v>
      </c>
      <c r="L608" s="173">
        <v>68.01</v>
      </c>
      <c r="M608" s="173">
        <v>30.69</v>
      </c>
      <c r="N608" s="173">
        <f t="shared" si="42"/>
        <v>98.7</v>
      </c>
      <c r="AA608" s="646"/>
      <c r="AB608" s="646"/>
      <c r="AC608" s="55"/>
      <c r="AD608" s="18">
        <f t="shared" si="39"/>
        <v>0</v>
      </c>
      <c r="AE608" s="18"/>
      <c r="AF608" s="18"/>
      <c r="AG608" s="18"/>
      <c r="AH608" s="18"/>
      <c r="AI608" s="18">
        <f t="shared" si="43"/>
        <v>0</v>
      </c>
      <c r="AJ608" s="25"/>
      <c r="AK608" s="18"/>
      <c r="AL608" s="18"/>
      <c r="AM608" s="26">
        <f t="shared" si="44"/>
        <v>0</v>
      </c>
    </row>
    <row r="609" spans="1:39" ht="15" customHeight="1">
      <c r="A609" s="514">
        <v>9</v>
      </c>
      <c r="B609" s="879" t="s">
        <v>90</v>
      </c>
      <c r="C609" s="924">
        <v>1430.4742018789261</v>
      </c>
      <c r="D609" s="934">
        <v>43.05</v>
      </c>
      <c r="E609" s="645">
        <f t="shared" si="40"/>
        <v>0.030094915338881242</v>
      </c>
      <c r="F609" s="29"/>
      <c r="H609" s="173">
        <v>840.8</v>
      </c>
      <c r="I609" s="173">
        <v>589.674201878926</v>
      </c>
      <c r="J609" s="173">
        <f t="shared" si="41"/>
        <v>1430.4742018789261</v>
      </c>
      <c r="L609" s="173">
        <v>25.93</v>
      </c>
      <c r="M609" s="173">
        <v>17.12</v>
      </c>
      <c r="N609" s="173">
        <f t="shared" si="42"/>
        <v>43.05</v>
      </c>
      <c r="AA609" s="646"/>
      <c r="AB609" s="646"/>
      <c r="AC609" s="55"/>
      <c r="AD609" s="18">
        <f t="shared" si="39"/>
        <v>0</v>
      </c>
      <c r="AE609" s="18"/>
      <c r="AF609" s="18"/>
      <c r="AG609" s="18"/>
      <c r="AH609" s="18"/>
      <c r="AI609" s="18">
        <f t="shared" si="43"/>
        <v>0</v>
      </c>
      <c r="AJ609" s="25"/>
      <c r="AK609" s="18"/>
      <c r="AL609" s="18"/>
      <c r="AM609" s="26">
        <f t="shared" si="44"/>
        <v>0</v>
      </c>
    </row>
    <row r="610" spans="1:39" ht="15" customHeight="1">
      <c r="A610" s="514">
        <v>10</v>
      </c>
      <c r="B610" s="879" t="s">
        <v>170</v>
      </c>
      <c r="C610" s="924">
        <v>365.2100183809906</v>
      </c>
      <c r="D610" s="934">
        <v>54.68000000000001</v>
      </c>
      <c r="E610" s="645">
        <f t="shared" si="40"/>
        <v>0.1497220701732155</v>
      </c>
      <c r="F610" s="29"/>
      <c r="H610" s="173">
        <v>225.68</v>
      </c>
      <c r="I610" s="173">
        <v>139.53001838099064</v>
      </c>
      <c r="J610" s="173">
        <f t="shared" si="41"/>
        <v>365.2100183809906</v>
      </c>
      <c r="L610" s="173">
        <v>34.74</v>
      </c>
      <c r="M610" s="173">
        <v>19.94</v>
      </c>
      <c r="N610" s="173">
        <f t="shared" si="42"/>
        <v>54.68000000000001</v>
      </c>
      <c r="AA610" s="646"/>
      <c r="AB610" s="646"/>
      <c r="AC610" s="55"/>
      <c r="AD610" s="18">
        <f t="shared" si="39"/>
        <v>0</v>
      </c>
      <c r="AE610" s="18"/>
      <c r="AF610" s="18"/>
      <c r="AG610" s="18"/>
      <c r="AH610" s="18"/>
      <c r="AI610" s="18">
        <f t="shared" si="43"/>
        <v>0</v>
      </c>
      <c r="AJ610" s="25"/>
      <c r="AK610" s="18"/>
      <c r="AL610" s="18"/>
      <c r="AM610" s="26">
        <f t="shared" si="44"/>
        <v>0</v>
      </c>
    </row>
    <row r="611" spans="1:39" ht="15" customHeight="1">
      <c r="A611" s="514">
        <v>11</v>
      </c>
      <c r="B611" s="879" t="s">
        <v>91</v>
      </c>
      <c r="C611" s="924">
        <v>1735.881134309806</v>
      </c>
      <c r="D611" s="934">
        <v>55.51</v>
      </c>
      <c r="E611" s="645">
        <f t="shared" si="40"/>
        <v>0.0319779960176081</v>
      </c>
      <c r="F611" s="29"/>
      <c r="H611" s="173">
        <v>1046.25</v>
      </c>
      <c r="I611" s="173">
        <v>689.631134309806</v>
      </c>
      <c r="J611" s="173">
        <f t="shared" si="41"/>
        <v>1735.881134309806</v>
      </c>
      <c r="L611" s="173">
        <v>28.49</v>
      </c>
      <c r="M611" s="173">
        <v>27.02</v>
      </c>
      <c r="N611" s="173">
        <f t="shared" si="42"/>
        <v>55.51</v>
      </c>
      <c r="AA611" s="646"/>
      <c r="AB611" s="646"/>
      <c r="AC611" s="55"/>
      <c r="AD611" s="18">
        <f t="shared" si="39"/>
        <v>0</v>
      </c>
      <c r="AE611" s="18"/>
      <c r="AF611" s="18"/>
      <c r="AG611" s="18"/>
      <c r="AH611" s="18"/>
      <c r="AI611" s="18">
        <f t="shared" si="43"/>
        <v>0</v>
      </c>
      <c r="AJ611" s="25"/>
      <c r="AK611" s="18"/>
      <c r="AL611" s="18"/>
      <c r="AM611" s="26">
        <f t="shared" si="44"/>
        <v>0</v>
      </c>
    </row>
    <row r="612" spans="1:39" ht="15" customHeight="1">
      <c r="A612" s="514">
        <v>12</v>
      </c>
      <c r="B612" s="879" t="s">
        <v>168</v>
      </c>
      <c r="C612" s="924">
        <v>1270.2077169373943</v>
      </c>
      <c r="D612" s="934">
        <v>69.74</v>
      </c>
      <c r="E612" s="645">
        <f t="shared" si="40"/>
        <v>0.054904405846431595</v>
      </c>
      <c r="F612" s="29"/>
      <c r="H612" s="173">
        <v>701.64</v>
      </c>
      <c r="I612" s="173">
        <v>568.5677169373943</v>
      </c>
      <c r="J612" s="173">
        <f t="shared" si="41"/>
        <v>1270.2077169373943</v>
      </c>
      <c r="L612" s="173">
        <v>40.98</v>
      </c>
      <c r="M612" s="173">
        <v>28.76</v>
      </c>
      <c r="N612" s="173">
        <f t="shared" si="42"/>
        <v>69.74</v>
      </c>
      <c r="AA612" s="646"/>
      <c r="AB612" s="646"/>
      <c r="AC612" s="55"/>
      <c r="AD612" s="18">
        <f t="shared" si="39"/>
        <v>0</v>
      </c>
      <c r="AE612" s="18"/>
      <c r="AF612" s="18"/>
      <c r="AG612" s="18"/>
      <c r="AH612" s="18"/>
      <c r="AI612" s="18">
        <f t="shared" si="43"/>
        <v>0</v>
      </c>
      <c r="AJ612" s="25"/>
      <c r="AK612" s="18"/>
      <c r="AL612" s="18"/>
      <c r="AM612" s="26">
        <f t="shared" si="44"/>
        <v>0</v>
      </c>
    </row>
    <row r="613" spans="1:39" ht="15" customHeight="1">
      <c r="A613" s="514">
        <v>13</v>
      </c>
      <c r="B613" s="879" t="s">
        <v>92</v>
      </c>
      <c r="C613" s="924">
        <v>1094.5316492785107</v>
      </c>
      <c r="D613" s="934">
        <v>55.209999999999994</v>
      </c>
      <c r="E613" s="645">
        <f t="shared" si="40"/>
        <v>0.05044166611024278</v>
      </c>
      <c r="F613" s="29"/>
      <c r="H613" s="173">
        <v>632.34</v>
      </c>
      <c r="I613" s="173">
        <v>462.1916492785107</v>
      </c>
      <c r="J613" s="173">
        <f t="shared" si="41"/>
        <v>1094.5316492785107</v>
      </c>
      <c r="L613" s="173">
        <v>38.91</v>
      </c>
      <c r="M613" s="173">
        <v>16.3</v>
      </c>
      <c r="N613" s="173">
        <f t="shared" si="42"/>
        <v>55.209999999999994</v>
      </c>
      <c r="AA613" s="646"/>
      <c r="AB613" s="646"/>
      <c r="AC613" s="55"/>
      <c r="AD613" s="18">
        <f t="shared" si="39"/>
        <v>0</v>
      </c>
      <c r="AE613" s="18"/>
      <c r="AF613" s="18"/>
      <c r="AG613" s="18"/>
      <c r="AH613" s="18"/>
      <c r="AI613" s="18">
        <f t="shared" si="43"/>
        <v>0</v>
      </c>
      <c r="AJ613" s="25"/>
      <c r="AK613" s="18"/>
      <c r="AL613" s="18"/>
      <c r="AM613" s="26">
        <f t="shared" si="44"/>
        <v>0</v>
      </c>
    </row>
    <row r="614" spans="1:39" ht="15" customHeight="1">
      <c r="A614" s="514">
        <v>14</v>
      </c>
      <c r="B614" s="879" t="s">
        <v>93</v>
      </c>
      <c r="C614" s="924">
        <v>1176.309637013036</v>
      </c>
      <c r="D614" s="934">
        <v>79.46000000000001</v>
      </c>
      <c r="E614" s="645">
        <f t="shared" si="40"/>
        <v>0.0675502414498364</v>
      </c>
      <c r="F614" s="29"/>
      <c r="H614" s="173">
        <v>645.17</v>
      </c>
      <c r="I614" s="173">
        <v>531.1396370130361</v>
      </c>
      <c r="J614" s="173">
        <f t="shared" si="41"/>
        <v>1176.309637013036</v>
      </c>
      <c r="L614" s="173">
        <v>43.7</v>
      </c>
      <c r="M614" s="173">
        <v>35.760000000000005</v>
      </c>
      <c r="N614" s="173">
        <f t="shared" si="42"/>
        <v>79.46000000000001</v>
      </c>
      <c r="AA614" s="646"/>
      <c r="AB614" s="646"/>
      <c r="AC614" s="55"/>
      <c r="AD614" s="18">
        <f t="shared" si="39"/>
        <v>0</v>
      </c>
      <c r="AE614" s="18"/>
      <c r="AF614" s="18"/>
      <c r="AG614" s="18"/>
      <c r="AH614" s="18"/>
      <c r="AI614" s="18">
        <f t="shared" si="43"/>
        <v>0</v>
      </c>
      <c r="AJ614" s="25"/>
      <c r="AK614" s="18"/>
      <c r="AL614" s="18"/>
      <c r="AM614" s="26">
        <f t="shared" si="44"/>
        <v>0</v>
      </c>
    </row>
    <row r="615" spans="1:39" ht="15" customHeight="1">
      <c r="A615" s="514">
        <v>15</v>
      </c>
      <c r="B615" s="879" t="s">
        <v>298</v>
      </c>
      <c r="C615" s="924">
        <v>900.3342181717005</v>
      </c>
      <c r="D615" s="934">
        <v>56.78</v>
      </c>
      <c r="E615" s="645">
        <f t="shared" si="40"/>
        <v>0.06306546930461286</v>
      </c>
      <c r="F615" s="29"/>
      <c r="H615" s="173">
        <v>494.21000000000004</v>
      </c>
      <c r="I615" s="173">
        <v>406.1242181717004</v>
      </c>
      <c r="J615" s="173">
        <f t="shared" si="41"/>
        <v>900.3342181717005</v>
      </c>
      <c r="L615" s="173">
        <v>39.14</v>
      </c>
      <c r="M615" s="173">
        <v>17.64</v>
      </c>
      <c r="N615" s="173">
        <f t="shared" si="42"/>
        <v>56.78</v>
      </c>
      <c r="AA615" s="646"/>
      <c r="AB615" s="646"/>
      <c r="AC615" s="55"/>
      <c r="AD615" s="18">
        <f t="shared" si="39"/>
        <v>0</v>
      </c>
      <c r="AE615" s="18"/>
      <c r="AF615" s="18"/>
      <c r="AG615" s="18"/>
      <c r="AH615" s="18"/>
      <c r="AI615" s="18">
        <f t="shared" si="43"/>
        <v>0</v>
      </c>
      <c r="AJ615" s="25"/>
      <c r="AK615" s="18"/>
      <c r="AL615" s="18"/>
      <c r="AM615" s="26">
        <f t="shared" si="44"/>
        <v>0</v>
      </c>
    </row>
    <row r="616" spans="1:39" ht="15" customHeight="1">
      <c r="A616" s="514">
        <v>16</v>
      </c>
      <c r="B616" s="879" t="s">
        <v>299</v>
      </c>
      <c r="C616" s="924">
        <v>1868.866314223331</v>
      </c>
      <c r="D616" s="934">
        <v>64.87</v>
      </c>
      <c r="E616" s="645">
        <f t="shared" si="40"/>
        <v>0.03471088301303075</v>
      </c>
      <c r="F616" s="29"/>
      <c r="H616" s="173">
        <v>996.84</v>
      </c>
      <c r="I616" s="173">
        <v>872.026314223331</v>
      </c>
      <c r="J616" s="173">
        <f t="shared" si="41"/>
        <v>1868.866314223331</v>
      </c>
      <c r="L616" s="173">
        <v>38.98</v>
      </c>
      <c r="M616" s="173">
        <v>25.89</v>
      </c>
      <c r="N616" s="173">
        <f t="shared" si="42"/>
        <v>64.87</v>
      </c>
      <c r="AA616" s="646"/>
      <c r="AB616" s="646"/>
      <c r="AC616" s="55"/>
      <c r="AD616" s="18">
        <f t="shared" si="39"/>
        <v>0</v>
      </c>
      <c r="AE616" s="18"/>
      <c r="AF616" s="18"/>
      <c r="AG616" s="18"/>
      <c r="AH616" s="18"/>
      <c r="AI616" s="18">
        <f t="shared" si="43"/>
        <v>0</v>
      </c>
      <c r="AJ616" s="25"/>
      <c r="AK616" s="18"/>
      <c r="AL616" s="18"/>
      <c r="AM616" s="26">
        <f t="shared" si="44"/>
        <v>0</v>
      </c>
    </row>
    <row r="617" spans="1:39" ht="15" customHeight="1">
      <c r="A617" s="514">
        <v>17</v>
      </c>
      <c r="B617" s="879" t="s">
        <v>176</v>
      </c>
      <c r="C617" s="924">
        <v>1315.450382636934</v>
      </c>
      <c r="D617" s="934">
        <v>74.32</v>
      </c>
      <c r="E617" s="645">
        <f t="shared" si="40"/>
        <v>0.056497759992299466</v>
      </c>
      <c r="F617" s="29"/>
      <c r="H617" s="173">
        <v>779.19</v>
      </c>
      <c r="I617" s="173">
        <v>536.2603826369339</v>
      </c>
      <c r="J617" s="173">
        <f t="shared" si="41"/>
        <v>1315.450382636934</v>
      </c>
      <c r="L617" s="173">
        <v>44.1</v>
      </c>
      <c r="M617" s="173">
        <v>30.22</v>
      </c>
      <c r="N617" s="173">
        <f t="shared" si="42"/>
        <v>74.32</v>
      </c>
      <c r="AA617" s="646"/>
      <c r="AB617" s="646"/>
      <c r="AC617" s="55"/>
      <c r="AD617" s="18">
        <f t="shared" si="39"/>
        <v>0</v>
      </c>
      <c r="AE617" s="18"/>
      <c r="AF617" s="18"/>
      <c r="AG617" s="18"/>
      <c r="AH617" s="18"/>
      <c r="AI617" s="18">
        <f t="shared" si="43"/>
        <v>0</v>
      </c>
      <c r="AJ617" s="25"/>
      <c r="AK617" s="18"/>
      <c r="AL617" s="18"/>
      <c r="AM617" s="26">
        <f t="shared" si="44"/>
        <v>0</v>
      </c>
    </row>
    <row r="618" spans="1:39" ht="15" customHeight="1">
      <c r="A618" s="514">
        <v>18</v>
      </c>
      <c r="B618" s="879" t="s">
        <v>94</v>
      </c>
      <c r="C618" s="924">
        <v>1976.985835917967</v>
      </c>
      <c r="D618" s="934">
        <v>62.54</v>
      </c>
      <c r="E618" s="645">
        <f t="shared" si="40"/>
        <v>0.03163401520828854</v>
      </c>
      <c r="F618" s="29"/>
      <c r="H618" s="173">
        <v>1198.6299999999999</v>
      </c>
      <c r="I618" s="173">
        <v>778.3558359179672</v>
      </c>
      <c r="J618" s="173">
        <f t="shared" si="41"/>
        <v>1976.985835917967</v>
      </c>
      <c r="L618" s="173">
        <v>39.47</v>
      </c>
      <c r="M618" s="173">
        <v>23.07</v>
      </c>
      <c r="N618" s="173">
        <f t="shared" si="42"/>
        <v>62.54</v>
      </c>
      <c r="AA618" s="646"/>
      <c r="AB618" s="646"/>
      <c r="AC618" s="55"/>
      <c r="AD618" s="18">
        <f t="shared" si="39"/>
        <v>0</v>
      </c>
      <c r="AE618" s="18"/>
      <c r="AF618" s="18"/>
      <c r="AG618" s="18"/>
      <c r="AH618" s="18"/>
      <c r="AI618" s="18">
        <f t="shared" si="43"/>
        <v>0</v>
      </c>
      <c r="AJ618" s="25"/>
      <c r="AK618" s="18"/>
      <c r="AL618" s="18"/>
      <c r="AM618" s="26">
        <f t="shared" si="44"/>
        <v>0</v>
      </c>
    </row>
    <row r="619" spans="1:39" ht="15" customHeight="1">
      <c r="A619" s="514">
        <v>19</v>
      </c>
      <c r="B619" s="879" t="s">
        <v>95</v>
      </c>
      <c r="C619" s="924">
        <v>1499.6217401669455</v>
      </c>
      <c r="D619" s="934">
        <v>57.08</v>
      </c>
      <c r="E619" s="645">
        <f t="shared" si="40"/>
        <v>0.03806293178548183</v>
      </c>
      <c r="F619" s="29"/>
      <c r="H619" s="173">
        <v>898.29</v>
      </c>
      <c r="I619" s="173">
        <v>601.3317401669457</v>
      </c>
      <c r="J619" s="173">
        <f t="shared" si="41"/>
        <v>1499.6217401669455</v>
      </c>
      <c r="L619" s="173">
        <v>30.42</v>
      </c>
      <c r="M619" s="173">
        <v>26.66</v>
      </c>
      <c r="N619" s="173">
        <f t="shared" si="42"/>
        <v>57.08</v>
      </c>
      <c r="AA619" s="646"/>
      <c r="AB619" s="646"/>
      <c r="AC619" s="55"/>
      <c r="AD619" s="18">
        <f t="shared" si="39"/>
        <v>0</v>
      </c>
      <c r="AE619" s="18"/>
      <c r="AF619" s="18"/>
      <c r="AG619" s="18"/>
      <c r="AH619" s="18"/>
      <c r="AI619" s="18">
        <f t="shared" si="43"/>
        <v>0</v>
      </c>
      <c r="AJ619" s="25"/>
      <c r="AK619" s="18"/>
      <c r="AL619" s="18"/>
      <c r="AM619" s="26">
        <f t="shared" si="44"/>
        <v>0</v>
      </c>
    </row>
    <row r="620" spans="1:39" ht="15" customHeight="1">
      <c r="A620" s="514">
        <v>20</v>
      </c>
      <c r="B620" s="879" t="s">
        <v>96</v>
      </c>
      <c r="C620" s="924">
        <v>1756.504496534878</v>
      </c>
      <c r="D620" s="934">
        <v>51.82000000000001</v>
      </c>
      <c r="E620" s="645">
        <f t="shared" si="40"/>
        <v>0.029501774747646394</v>
      </c>
      <c r="F620" s="29"/>
      <c r="H620" s="173">
        <v>930</v>
      </c>
      <c r="I620" s="173">
        <v>826.5044965348781</v>
      </c>
      <c r="J620" s="173">
        <f t="shared" si="41"/>
        <v>1756.504496534878</v>
      </c>
      <c r="L620" s="173">
        <v>31.060000000000002</v>
      </c>
      <c r="M620" s="173">
        <v>20.76</v>
      </c>
      <c r="N620" s="173">
        <f t="shared" si="42"/>
        <v>51.82000000000001</v>
      </c>
      <c r="AA620" s="646"/>
      <c r="AB620" s="646"/>
      <c r="AC620" s="55"/>
      <c r="AD620" s="18">
        <f t="shared" si="39"/>
        <v>0</v>
      </c>
      <c r="AE620" s="18"/>
      <c r="AF620" s="18"/>
      <c r="AG620" s="18"/>
      <c r="AH620" s="18"/>
      <c r="AI620" s="18">
        <f t="shared" si="43"/>
        <v>0</v>
      </c>
      <c r="AJ620" s="25"/>
      <c r="AK620" s="18"/>
      <c r="AL620" s="18"/>
      <c r="AM620" s="26">
        <f t="shared" si="44"/>
        <v>0</v>
      </c>
    </row>
    <row r="621" spans="1:39" ht="15" customHeight="1">
      <c r="A621" s="514">
        <v>21</v>
      </c>
      <c r="B621" s="879" t="s">
        <v>97</v>
      </c>
      <c r="C621" s="924">
        <v>1461.1799523906561</v>
      </c>
      <c r="D621" s="934">
        <v>56.260000000000005</v>
      </c>
      <c r="E621" s="645">
        <f t="shared" si="40"/>
        <v>0.038503128863732534</v>
      </c>
      <c r="F621" s="29"/>
      <c r="H621" s="173">
        <v>833.4599999999999</v>
      </c>
      <c r="I621" s="173">
        <v>627.7199523906561</v>
      </c>
      <c r="J621" s="173">
        <f t="shared" si="41"/>
        <v>1461.1799523906561</v>
      </c>
      <c r="L621" s="173">
        <v>38.17</v>
      </c>
      <c r="M621" s="173">
        <v>18.09</v>
      </c>
      <c r="N621" s="173">
        <f t="shared" si="42"/>
        <v>56.260000000000005</v>
      </c>
      <c r="AA621" s="646"/>
      <c r="AB621" s="646"/>
      <c r="AC621" s="55"/>
      <c r="AD621" s="18">
        <f t="shared" si="39"/>
        <v>0</v>
      </c>
      <c r="AE621" s="18"/>
      <c r="AF621" s="18"/>
      <c r="AG621" s="18"/>
      <c r="AH621" s="18"/>
      <c r="AI621" s="18">
        <f t="shared" si="43"/>
        <v>0</v>
      </c>
      <c r="AJ621" s="25"/>
      <c r="AK621" s="18"/>
      <c r="AL621" s="18"/>
      <c r="AM621" s="26">
        <f t="shared" si="44"/>
        <v>0</v>
      </c>
    </row>
    <row r="622" spans="1:39" ht="15" customHeight="1">
      <c r="A622" s="514">
        <v>22</v>
      </c>
      <c r="B622" s="879" t="s">
        <v>98</v>
      </c>
      <c r="C622" s="924">
        <v>4247.25537494029</v>
      </c>
      <c r="D622" s="934">
        <v>69.88</v>
      </c>
      <c r="E622" s="645">
        <f t="shared" si="40"/>
        <v>0.01645297817793271</v>
      </c>
      <c r="F622" s="29"/>
      <c r="H622" s="173">
        <v>2495.3</v>
      </c>
      <c r="I622" s="173">
        <v>1751.9553749402892</v>
      </c>
      <c r="J622" s="173">
        <f t="shared" si="41"/>
        <v>4247.25537494029</v>
      </c>
      <c r="L622" s="173">
        <v>39.38</v>
      </c>
      <c r="M622" s="173">
        <v>30.5</v>
      </c>
      <c r="N622" s="173">
        <f t="shared" si="42"/>
        <v>69.88</v>
      </c>
      <c r="AA622" s="646"/>
      <c r="AB622" s="646"/>
      <c r="AC622" s="55"/>
      <c r="AD622" s="18">
        <f t="shared" si="39"/>
        <v>0</v>
      </c>
      <c r="AE622" s="18"/>
      <c r="AF622" s="18"/>
      <c r="AG622" s="18"/>
      <c r="AH622" s="18"/>
      <c r="AI622" s="18">
        <f t="shared" si="43"/>
        <v>0</v>
      </c>
      <c r="AJ622" s="25"/>
      <c r="AK622" s="18"/>
      <c r="AL622" s="18"/>
      <c r="AM622" s="26">
        <f t="shared" si="44"/>
        <v>0</v>
      </c>
    </row>
    <row r="623" spans="1:39" ht="15" customHeight="1">
      <c r="A623" s="514">
        <v>23</v>
      </c>
      <c r="B623" s="879" t="s">
        <v>99</v>
      </c>
      <c r="C623" s="924">
        <v>1030.653061115621</v>
      </c>
      <c r="D623" s="934">
        <v>62.29</v>
      </c>
      <c r="E623" s="645">
        <f t="shared" si="40"/>
        <v>0.06043740842585259</v>
      </c>
      <c r="F623" s="29"/>
      <c r="H623" s="173">
        <v>554.14</v>
      </c>
      <c r="I623" s="173">
        <v>476.51306111562104</v>
      </c>
      <c r="J623" s="173">
        <f t="shared" si="41"/>
        <v>1030.653061115621</v>
      </c>
      <c r="L623" s="173">
        <v>46.5</v>
      </c>
      <c r="M623" s="173">
        <v>15.79</v>
      </c>
      <c r="N623" s="173">
        <f t="shared" si="42"/>
        <v>62.29</v>
      </c>
      <c r="AA623" s="646"/>
      <c r="AB623" s="646"/>
      <c r="AC623" s="55"/>
      <c r="AD623" s="18">
        <f t="shared" si="39"/>
        <v>0</v>
      </c>
      <c r="AE623" s="18"/>
      <c r="AF623" s="18"/>
      <c r="AG623" s="18"/>
      <c r="AH623" s="18"/>
      <c r="AI623" s="18">
        <f t="shared" si="43"/>
        <v>0</v>
      </c>
      <c r="AJ623" s="25"/>
      <c r="AK623" s="18"/>
      <c r="AL623" s="18"/>
      <c r="AM623" s="26">
        <f t="shared" si="44"/>
        <v>0</v>
      </c>
    </row>
    <row r="624" spans="1:39" ht="15" customHeight="1">
      <c r="A624" s="514">
        <v>24</v>
      </c>
      <c r="B624" s="879" t="s">
        <v>169</v>
      </c>
      <c r="C624" s="924">
        <v>1265.3817021997584</v>
      </c>
      <c r="D624" s="934">
        <v>67.39</v>
      </c>
      <c r="E624" s="645">
        <f t="shared" si="40"/>
        <v>0.053256657562574375</v>
      </c>
      <c r="F624" s="29"/>
      <c r="H624" s="173">
        <v>717.5</v>
      </c>
      <c r="I624" s="173">
        <v>547.8817021997585</v>
      </c>
      <c r="J624" s="173">
        <f t="shared" si="41"/>
        <v>1265.3817021997584</v>
      </c>
      <c r="L624" s="173">
        <v>39.15</v>
      </c>
      <c r="M624" s="173">
        <v>28.240000000000002</v>
      </c>
      <c r="N624" s="173">
        <f t="shared" si="42"/>
        <v>67.39</v>
      </c>
      <c r="AA624" s="646"/>
      <c r="AB624" s="646"/>
      <c r="AC624" s="55"/>
      <c r="AD624" s="18">
        <f t="shared" si="39"/>
        <v>0</v>
      </c>
      <c r="AE624" s="18"/>
      <c r="AF624" s="18"/>
      <c r="AG624" s="18"/>
      <c r="AH624" s="18"/>
      <c r="AI624" s="18">
        <f t="shared" si="43"/>
        <v>0</v>
      </c>
      <c r="AJ624" s="25"/>
      <c r="AK624" s="18"/>
      <c r="AL624" s="18"/>
      <c r="AM624" s="26">
        <f t="shared" si="44"/>
        <v>0</v>
      </c>
    </row>
    <row r="625" spans="1:39" ht="15" customHeight="1">
      <c r="A625" s="514">
        <v>25</v>
      </c>
      <c r="B625" s="879" t="s">
        <v>100</v>
      </c>
      <c r="C625" s="924">
        <v>2535.326691981629</v>
      </c>
      <c r="D625" s="934">
        <v>78.34</v>
      </c>
      <c r="E625" s="645">
        <f t="shared" si="40"/>
        <v>0.030899370975646892</v>
      </c>
      <c r="F625" s="29"/>
      <c r="H625" s="173">
        <v>1504.4</v>
      </c>
      <c r="I625" s="173">
        <v>1030.9266919816291</v>
      </c>
      <c r="J625" s="173">
        <f t="shared" si="41"/>
        <v>2535.326691981629</v>
      </c>
      <c r="L625" s="173">
        <v>48.11</v>
      </c>
      <c r="M625" s="173">
        <v>30.23</v>
      </c>
      <c r="N625" s="173">
        <f t="shared" si="42"/>
        <v>78.34</v>
      </c>
      <c r="AA625" s="646"/>
      <c r="AB625" s="646"/>
      <c r="AC625" s="55"/>
      <c r="AD625" s="18">
        <f t="shared" si="39"/>
        <v>0</v>
      </c>
      <c r="AE625" s="18"/>
      <c r="AF625" s="18"/>
      <c r="AG625" s="18"/>
      <c r="AH625" s="18"/>
      <c r="AI625" s="18">
        <f t="shared" si="43"/>
        <v>0</v>
      </c>
      <c r="AJ625" s="25"/>
      <c r="AK625" s="18"/>
      <c r="AL625" s="18"/>
      <c r="AM625" s="26">
        <f t="shared" si="44"/>
        <v>0</v>
      </c>
    </row>
    <row r="626" spans="1:39" ht="15" customHeight="1">
      <c r="A626" s="514">
        <v>26</v>
      </c>
      <c r="B626" s="879" t="s">
        <v>101</v>
      </c>
      <c r="C626" s="924">
        <v>1416.73</v>
      </c>
      <c r="D626" s="934">
        <v>73.78999999999999</v>
      </c>
      <c r="E626" s="645">
        <f t="shared" si="40"/>
        <v>0.0520847303297029</v>
      </c>
      <c r="F626" s="29"/>
      <c r="H626" s="173">
        <v>858.7</v>
      </c>
      <c r="I626" s="173">
        <v>558.03</v>
      </c>
      <c r="J626" s="173">
        <f t="shared" si="41"/>
        <v>1416.73</v>
      </c>
      <c r="L626" s="173">
        <v>43.62</v>
      </c>
      <c r="M626" s="173">
        <v>30.169999999999998</v>
      </c>
      <c r="N626" s="173">
        <f t="shared" si="42"/>
        <v>73.78999999999999</v>
      </c>
      <c r="AA626" s="646"/>
      <c r="AB626" s="646"/>
      <c r="AC626" s="55"/>
      <c r="AD626" s="18">
        <f t="shared" si="39"/>
        <v>0</v>
      </c>
      <c r="AE626" s="18"/>
      <c r="AF626" s="18"/>
      <c r="AG626" s="18"/>
      <c r="AH626" s="18"/>
      <c r="AI626" s="18">
        <f t="shared" si="43"/>
        <v>0</v>
      </c>
      <c r="AJ626" s="25"/>
      <c r="AK626" s="18"/>
      <c r="AL626" s="18"/>
      <c r="AM626" s="26">
        <f t="shared" si="44"/>
        <v>0</v>
      </c>
    </row>
    <row r="627" spans="1:39" ht="15" customHeight="1">
      <c r="A627" s="514">
        <v>27</v>
      </c>
      <c r="B627" s="879" t="s">
        <v>102</v>
      </c>
      <c r="C627" s="924">
        <v>1012.2198037845042</v>
      </c>
      <c r="D627" s="934">
        <v>72.21</v>
      </c>
      <c r="E627" s="645">
        <f t="shared" si="40"/>
        <v>0.07133826045491311</v>
      </c>
      <c r="F627" s="29"/>
      <c r="H627" s="173">
        <v>596.89</v>
      </c>
      <c r="I627" s="173">
        <v>415.3298037845041</v>
      </c>
      <c r="J627" s="173">
        <f t="shared" si="41"/>
        <v>1012.2198037845042</v>
      </c>
      <c r="L627" s="173">
        <v>42.76</v>
      </c>
      <c r="M627" s="173">
        <v>29.45</v>
      </c>
      <c r="N627" s="173">
        <f t="shared" si="42"/>
        <v>72.21</v>
      </c>
      <c r="AA627" s="646"/>
      <c r="AB627" s="646"/>
      <c r="AC627" s="55"/>
      <c r="AD627" s="18">
        <f t="shared" si="39"/>
        <v>0</v>
      </c>
      <c r="AE627" s="18"/>
      <c r="AF627" s="18"/>
      <c r="AG627" s="18"/>
      <c r="AH627" s="18"/>
      <c r="AI627" s="18">
        <f t="shared" si="43"/>
        <v>0</v>
      </c>
      <c r="AJ627" s="25"/>
      <c r="AK627" s="18"/>
      <c r="AL627" s="18"/>
      <c r="AM627" s="26">
        <f t="shared" si="44"/>
        <v>0</v>
      </c>
    </row>
    <row r="628" spans="1:39" ht="15" customHeight="1">
      <c r="A628" s="104">
        <v>28</v>
      </c>
      <c r="B628" s="880" t="s">
        <v>308</v>
      </c>
      <c r="C628" s="924">
        <v>0</v>
      </c>
      <c r="D628" s="934">
        <v>0</v>
      </c>
      <c r="E628" s="919" t="e">
        <f t="shared" si="40"/>
        <v>#DIV/0!</v>
      </c>
      <c r="F628" s="29"/>
      <c r="H628" s="173">
        <v>0</v>
      </c>
      <c r="I628" s="173">
        <v>0</v>
      </c>
      <c r="J628" s="173">
        <f t="shared" si="41"/>
        <v>0</v>
      </c>
      <c r="L628" s="173">
        <v>0</v>
      </c>
      <c r="M628" s="173">
        <v>0</v>
      </c>
      <c r="N628" s="173">
        <f t="shared" si="42"/>
        <v>0</v>
      </c>
      <c r="AA628" s="646"/>
      <c r="AB628" s="646"/>
      <c r="AC628" s="55"/>
      <c r="AD628" s="18"/>
      <c r="AE628" s="18"/>
      <c r="AF628" s="18"/>
      <c r="AG628" s="18"/>
      <c r="AH628" s="18"/>
      <c r="AI628" s="18"/>
      <c r="AJ628" s="25"/>
      <c r="AK628" s="18"/>
      <c r="AL628" s="18"/>
      <c r="AM628" s="26"/>
    </row>
    <row r="629" spans="1:39" ht="15" customHeight="1">
      <c r="A629" s="104">
        <v>29</v>
      </c>
      <c r="B629" s="880" t="s">
        <v>309</v>
      </c>
      <c r="C629" s="924">
        <v>0</v>
      </c>
      <c r="D629" s="934">
        <v>0</v>
      </c>
      <c r="E629" s="919" t="e">
        <f t="shared" si="40"/>
        <v>#DIV/0!</v>
      </c>
      <c r="F629" s="29"/>
      <c r="H629" s="173">
        <v>0</v>
      </c>
      <c r="I629" s="173">
        <v>0</v>
      </c>
      <c r="J629" s="173">
        <f t="shared" si="41"/>
        <v>0</v>
      </c>
      <c r="L629" s="173">
        <v>0</v>
      </c>
      <c r="M629" s="173">
        <v>0</v>
      </c>
      <c r="N629" s="173">
        <f t="shared" si="42"/>
        <v>0</v>
      </c>
      <c r="AA629" s="646"/>
      <c r="AB629" s="646"/>
      <c r="AC629" s="55"/>
      <c r="AD629" s="18"/>
      <c r="AE629" s="18"/>
      <c r="AF629" s="18"/>
      <c r="AG629" s="18"/>
      <c r="AH629" s="18"/>
      <c r="AI629" s="18"/>
      <c r="AJ629" s="25"/>
      <c r="AK629" s="18"/>
      <c r="AL629" s="18"/>
      <c r="AM629" s="26"/>
    </row>
    <row r="630" spans="1:39" ht="15" customHeight="1">
      <c r="A630" s="104">
        <v>30</v>
      </c>
      <c r="B630" s="880" t="s">
        <v>310</v>
      </c>
      <c r="C630" s="924">
        <v>0</v>
      </c>
      <c r="D630" s="934">
        <v>0</v>
      </c>
      <c r="E630" s="919" t="e">
        <f t="shared" si="40"/>
        <v>#DIV/0!</v>
      </c>
      <c r="F630" s="29"/>
      <c r="H630" s="173">
        <v>0</v>
      </c>
      <c r="I630" s="173">
        <v>0</v>
      </c>
      <c r="J630" s="173">
        <f t="shared" si="41"/>
        <v>0</v>
      </c>
      <c r="L630" s="173">
        <v>0</v>
      </c>
      <c r="M630" s="173">
        <v>0</v>
      </c>
      <c r="N630" s="173">
        <f t="shared" si="42"/>
        <v>0</v>
      </c>
      <c r="AA630" s="646"/>
      <c r="AB630" s="646"/>
      <c r="AC630" s="55"/>
      <c r="AD630" s="18"/>
      <c r="AE630" s="18"/>
      <c r="AF630" s="18"/>
      <c r="AG630" s="18"/>
      <c r="AH630" s="18"/>
      <c r="AI630" s="18"/>
      <c r="AJ630" s="25"/>
      <c r="AK630" s="18"/>
      <c r="AL630" s="18"/>
      <c r="AM630" s="26"/>
    </row>
    <row r="631" spans="1:39" ht="15" customHeight="1">
      <c r="A631" s="104">
        <v>31</v>
      </c>
      <c r="B631" s="880" t="s">
        <v>311</v>
      </c>
      <c r="C631" s="924">
        <v>0</v>
      </c>
      <c r="D631" s="934">
        <v>0</v>
      </c>
      <c r="E631" s="919" t="e">
        <f t="shared" si="40"/>
        <v>#DIV/0!</v>
      </c>
      <c r="F631" s="29"/>
      <c r="H631" s="173">
        <v>0</v>
      </c>
      <c r="I631" s="173">
        <v>0</v>
      </c>
      <c r="J631" s="173">
        <f t="shared" si="41"/>
        <v>0</v>
      </c>
      <c r="L631" s="173">
        <v>0</v>
      </c>
      <c r="M631" s="173">
        <v>0</v>
      </c>
      <c r="N631" s="173">
        <f t="shared" si="42"/>
        <v>0</v>
      </c>
      <c r="AA631" s="646"/>
      <c r="AB631" s="646"/>
      <c r="AC631" s="55"/>
      <c r="AD631" s="18"/>
      <c r="AE631" s="18"/>
      <c r="AF631" s="18"/>
      <c r="AG631" s="18"/>
      <c r="AH631" s="18"/>
      <c r="AI631" s="18"/>
      <c r="AJ631" s="25"/>
      <c r="AK631" s="18"/>
      <c r="AL631" s="18"/>
      <c r="AM631" s="26"/>
    </row>
    <row r="632" spans="1:39" ht="15" customHeight="1">
      <c r="A632" s="104">
        <v>32</v>
      </c>
      <c r="B632" s="880" t="s">
        <v>312</v>
      </c>
      <c r="C632" s="924">
        <v>0</v>
      </c>
      <c r="D632" s="934">
        <v>0</v>
      </c>
      <c r="E632" s="919" t="e">
        <f t="shared" si="40"/>
        <v>#DIV/0!</v>
      </c>
      <c r="F632" s="29"/>
      <c r="H632" s="173">
        <v>0</v>
      </c>
      <c r="I632" s="173">
        <v>0</v>
      </c>
      <c r="J632" s="173">
        <f t="shared" si="41"/>
        <v>0</v>
      </c>
      <c r="L632" s="173">
        <v>0</v>
      </c>
      <c r="M632" s="173">
        <v>0</v>
      </c>
      <c r="N632" s="173">
        <f t="shared" si="42"/>
        <v>0</v>
      </c>
      <c r="AA632" s="646"/>
      <c r="AB632" s="646"/>
      <c r="AC632" s="55"/>
      <c r="AD632" s="18"/>
      <c r="AE632" s="18"/>
      <c r="AF632" s="18"/>
      <c r="AG632" s="18"/>
      <c r="AH632" s="18"/>
      <c r="AI632" s="18"/>
      <c r="AJ632" s="25"/>
      <c r="AK632" s="18"/>
      <c r="AL632" s="18"/>
      <c r="AM632" s="26"/>
    </row>
    <row r="633" spans="1:40" ht="15" customHeight="1">
      <c r="A633" s="104">
        <v>33</v>
      </c>
      <c r="B633" s="880" t="s">
        <v>313</v>
      </c>
      <c r="C633" s="925">
        <v>0</v>
      </c>
      <c r="D633" s="934">
        <v>0</v>
      </c>
      <c r="E633" s="920" t="e">
        <f t="shared" si="40"/>
        <v>#DIV/0!</v>
      </c>
      <c r="F633" s="2"/>
      <c r="H633" s="173">
        <v>0</v>
      </c>
      <c r="I633" s="173">
        <v>0</v>
      </c>
      <c r="J633" s="173">
        <f>SUM(H633:I633)</f>
        <v>0</v>
      </c>
      <c r="L633" s="173">
        <v>0</v>
      </c>
      <c r="M633" s="173">
        <v>0</v>
      </c>
      <c r="N633" s="173">
        <f t="shared" si="42"/>
        <v>0</v>
      </c>
      <c r="Z633" s="23" t="s">
        <v>180</v>
      </c>
      <c r="AA633" s="647">
        <f>SUM(AA601:AA627)</f>
        <v>0</v>
      </c>
      <c r="AB633" s="647"/>
      <c r="AC633" s="219">
        <f>SUM(AC601:AC627)</f>
        <v>0</v>
      </c>
      <c r="AD633" s="23">
        <f t="shared" si="39"/>
        <v>0</v>
      </c>
      <c r="AE633" s="23"/>
      <c r="AF633" s="23"/>
      <c r="AG633" s="23">
        <f>SUM(AG601:AG627)</f>
        <v>0</v>
      </c>
      <c r="AH633" s="23">
        <f>SUM(AH601:AH627)</f>
        <v>0</v>
      </c>
      <c r="AI633" s="23">
        <f t="shared" si="43"/>
        <v>0</v>
      </c>
      <c r="AJ633" s="26">
        <f>SUM(AJ601:AJ627)</f>
        <v>0</v>
      </c>
      <c r="AK633" s="23"/>
      <c r="AL633" s="23">
        <f>SUM(AL601:AL627)</f>
        <v>0</v>
      </c>
      <c r="AM633" s="26">
        <f>SUM(AM601:AM627)</f>
        <v>0</v>
      </c>
      <c r="AN633" s="2"/>
    </row>
    <row r="634" spans="1:24" s="37" customFormat="1" ht="17.25" customHeight="1" thickBot="1">
      <c r="A634" s="88"/>
      <c r="B634" s="139" t="s">
        <v>10</v>
      </c>
      <c r="C634" s="926">
        <f>SUM(C601:C633)</f>
        <v>43635.76659195673</v>
      </c>
      <c r="D634" s="926">
        <f>SUM(D601:D633)</f>
        <v>1652.9199999999996</v>
      </c>
      <c r="E634" s="814">
        <f t="shared" si="40"/>
        <v>0.03787993495007552</v>
      </c>
      <c r="F634" s="1"/>
      <c r="G634" s="730"/>
      <c r="H634" s="923">
        <f>SUM(H601:H633)</f>
        <v>25143.27</v>
      </c>
      <c r="I634" s="923">
        <f>SUM(I601:I633)</f>
        <v>18492.496591956737</v>
      </c>
      <c r="J634" s="365">
        <f>SUM(H634:I634)</f>
        <v>43635.76659195674</v>
      </c>
      <c r="K634" s="30"/>
      <c r="L634" s="922">
        <f>SUM(L601:L633)</f>
        <v>1000.5200000000001</v>
      </c>
      <c r="M634" s="922">
        <f>SUM(M601:M633)</f>
        <v>652.4</v>
      </c>
      <c r="N634" s="922">
        <f>SUM(L634:M634)</f>
        <v>1652.92</v>
      </c>
      <c r="O634" s="38"/>
      <c r="P634" s="1253"/>
      <c r="Q634" s="38"/>
      <c r="R634" s="38"/>
      <c r="S634" s="38"/>
      <c r="T634" s="38"/>
      <c r="U634" s="38"/>
      <c r="V634" s="38"/>
      <c r="W634" s="38"/>
      <c r="X634" s="38"/>
    </row>
    <row r="635" spans="1:24" s="243" customFormat="1" ht="18" customHeight="1">
      <c r="A635" s="249" t="s">
        <v>388</v>
      </c>
      <c r="B635" s="246"/>
      <c r="C635" s="260"/>
      <c r="D635" s="246"/>
      <c r="E635" s="247"/>
      <c r="F635" s="246"/>
      <c r="G635" s="724"/>
      <c r="H635" s="261"/>
      <c r="I635" s="388"/>
      <c r="J635" s="261"/>
      <c r="K635" s="261"/>
      <c r="L635" s="261"/>
      <c r="M635" s="261"/>
      <c r="N635" s="261"/>
      <c r="O635" s="261"/>
      <c r="P635" s="1241"/>
      <c r="Q635" s="261"/>
      <c r="R635" s="261"/>
      <c r="S635" s="261"/>
      <c r="T635" s="261"/>
      <c r="U635" s="261"/>
      <c r="V635" s="261"/>
      <c r="W635" s="261"/>
      <c r="X635" s="261"/>
    </row>
    <row r="636" spans="1:24" s="243" customFormat="1" ht="18" customHeight="1" thickBot="1">
      <c r="A636" s="250" t="s">
        <v>321</v>
      </c>
      <c r="B636" s="251"/>
      <c r="C636" s="251"/>
      <c r="D636" s="251"/>
      <c r="E636" s="252" t="s">
        <v>29</v>
      </c>
      <c r="G636" s="611"/>
      <c r="H636" s="253"/>
      <c r="I636" s="369"/>
      <c r="J636" s="253"/>
      <c r="K636" s="253"/>
      <c r="L636" s="253"/>
      <c r="M636" s="253"/>
      <c r="N636" s="253"/>
      <c r="O636" s="253"/>
      <c r="P636" s="1237"/>
      <c r="Q636" s="253"/>
      <c r="R636" s="253"/>
      <c r="S636" s="253"/>
      <c r="T636" s="253"/>
      <c r="U636" s="253"/>
      <c r="V636" s="253"/>
      <c r="W636" s="253"/>
      <c r="X636" s="253"/>
    </row>
    <row r="637" spans="1:10" ht="33.75" customHeight="1">
      <c r="A637" s="107" t="s">
        <v>8</v>
      </c>
      <c r="B637" s="108" t="s">
        <v>9</v>
      </c>
      <c r="C637" s="108" t="s">
        <v>348</v>
      </c>
      <c r="D637" s="516" t="s">
        <v>389</v>
      </c>
      <c r="E637" s="203" t="s">
        <v>343</v>
      </c>
      <c r="F637" s="29"/>
      <c r="H637" s="1119" t="s">
        <v>40</v>
      </c>
      <c r="I637" s="1120"/>
      <c r="J637" s="1121"/>
    </row>
    <row r="638" spans="1:10" ht="18" customHeight="1">
      <c r="A638" s="87">
        <v>1</v>
      </c>
      <c r="B638" s="879" t="s">
        <v>167</v>
      </c>
      <c r="C638" s="927">
        <f>C601</f>
        <v>1352.9339664437375</v>
      </c>
      <c r="D638" s="936">
        <v>163.08000000000015</v>
      </c>
      <c r="E638" s="921">
        <f>D638/C638</f>
        <v>0.12053803366964394</v>
      </c>
      <c r="H638" s="173">
        <v>150.5100000000001</v>
      </c>
      <c r="I638" s="173">
        <v>12.57000000000005</v>
      </c>
      <c r="J638" s="173">
        <f>SUM(H638:I638)</f>
        <v>163.08000000000015</v>
      </c>
    </row>
    <row r="639" spans="1:10" ht="18" customHeight="1">
      <c r="A639" s="87">
        <v>2</v>
      </c>
      <c r="B639" s="879" t="s">
        <v>84</v>
      </c>
      <c r="C639" s="927">
        <f aca="true" t="shared" si="45" ref="C639:C670">C602</f>
        <v>2545.802530708409</v>
      </c>
      <c r="D639" s="936">
        <v>27.72999999999979</v>
      </c>
      <c r="E639" s="921">
        <f aca="true" t="shared" si="46" ref="E639:E671">D639/C639</f>
        <v>0.010892439482446224</v>
      </c>
      <c r="H639" s="173">
        <v>22.72999999999979</v>
      </c>
      <c r="I639" s="173">
        <v>5</v>
      </c>
      <c r="J639" s="173">
        <f aca="true" t="shared" si="47" ref="J639:J670">SUM(H639:I639)</f>
        <v>27.72999999999979</v>
      </c>
    </row>
    <row r="640" spans="1:10" ht="18" customHeight="1">
      <c r="A640" s="87">
        <v>3</v>
      </c>
      <c r="B640" s="879" t="s">
        <v>85</v>
      </c>
      <c r="C640" s="927">
        <f t="shared" si="45"/>
        <v>1130.9268822651843</v>
      </c>
      <c r="D640" s="936">
        <v>42.64999999999998</v>
      </c>
      <c r="E640" s="921">
        <f t="shared" si="46"/>
        <v>0.03771242921962769</v>
      </c>
      <c r="H640" s="173">
        <v>38.64999999999998</v>
      </c>
      <c r="I640" s="173">
        <v>4</v>
      </c>
      <c r="J640" s="173">
        <f t="shared" si="47"/>
        <v>42.64999999999998</v>
      </c>
    </row>
    <row r="641" spans="1:10" ht="18" customHeight="1">
      <c r="A641" s="87">
        <v>4</v>
      </c>
      <c r="B641" s="879" t="s">
        <v>86</v>
      </c>
      <c r="C641" s="927">
        <f t="shared" si="45"/>
        <v>2371.5956195204235</v>
      </c>
      <c r="D641" s="936">
        <v>79.2900000000003</v>
      </c>
      <c r="E641" s="921">
        <f t="shared" si="46"/>
        <v>0.03343318706923319</v>
      </c>
      <c r="H641" s="173">
        <v>72.07000000000016</v>
      </c>
      <c r="I641" s="173">
        <v>7.220000000000141</v>
      </c>
      <c r="J641" s="173">
        <f t="shared" si="47"/>
        <v>79.2900000000003</v>
      </c>
    </row>
    <row r="642" spans="1:10" ht="18" customHeight="1">
      <c r="A642" s="87">
        <v>5</v>
      </c>
      <c r="B642" s="879" t="s">
        <v>174</v>
      </c>
      <c r="C642" s="927">
        <f t="shared" si="45"/>
        <v>764.3481233064578</v>
      </c>
      <c r="D642" s="936">
        <v>38.41999999999996</v>
      </c>
      <c r="E642" s="921">
        <f t="shared" si="46"/>
        <v>0.050265054401913985</v>
      </c>
      <c r="H642" s="173">
        <v>32.49999999999994</v>
      </c>
      <c r="I642" s="173">
        <v>5.920000000000016</v>
      </c>
      <c r="J642" s="173">
        <f t="shared" si="47"/>
        <v>38.41999999999996</v>
      </c>
    </row>
    <row r="643" spans="1:10" ht="18" customHeight="1">
      <c r="A643" s="87">
        <v>6</v>
      </c>
      <c r="B643" s="879" t="s">
        <v>87</v>
      </c>
      <c r="C643" s="927">
        <f t="shared" si="45"/>
        <v>1392.165530784147</v>
      </c>
      <c r="D643" s="936">
        <v>57.079999999999984</v>
      </c>
      <c r="E643" s="921">
        <f t="shared" si="46"/>
        <v>0.04100087147528302</v>
      </c>
      <c r="H643" s="173">
        <v>49.960000000000036</v>
      </c>
      <c r="I643" s="173">
        <v>7.119999999999948</v>
      </c>
      <c r="J643" s="173">
        <f t="shared" si="47"/>
        <v>57.079999999999984</v>
      </c>
    </row>
    <row r="644" spans="1:10" ht="18" customHeight="1">
      <c r="A644" s="87">
        <v>7</v>
      </c>
      <c r="B644" s="879" t="s">
        <v>88</v>
      </c>
      <c r="C644" s="927">
        <f t="shared" si="45"/>
        <v>1079.9981422726178</v>
      </c>
      <c r="D644" s="936">
        <v>43.51999999999998</v>
      </c>
      <c r="E644" s="921">
        <f t="shared" si="46"/>
        <v>0.04029636561079795</v>
      </c>
      <c r="H644" s="173">
        <v>43.34000000000003</v>
      </c>
      <c r="I644" s="173">
        <v>0.17999999999994998</v>
      </c>
      <c r="J644" s="173">
        <f t="shared" si="47"/>
        <v>43.51999999999998</v>
      </c>
    </row>
    <row r="645" spans="1:10" ht="18" customHeight="1">
      <c r="A645" s="87">
        <v>8</v>
      </c>
      <c r="B645" s="879" t="s">
        <v>89</v>
      </c>
      <c r="C645" s="927">
        <f t="shared" si="45"/>
        <v>3638.871864792875</v>
      </c>
      <c r="D645" s="936">
        <v>36.900000000000546</v>
      </c>
      <c r="E645" s="921">
        <f t="shared" si="46"/>
        <v>0.0101405054563802</v>
      </c>
      <c r="H645" s="173">
        <v>31.90000000000009</v>
      </c>
      <c r="I645" s="173">
        <v>5.000000000000455</v>
      </c>
      <c r="J645" s="173">
        <f t="shared" si="47"/>
        <v>36.900000000000546</v>
      </c>
    </row>
    <row r="646" spans="1:10" ht="18" customHeight="1">
      <c r="A646" s="87">
        <v>9</v>
      </c>
      <c r="B646" s="879" t="s">
        <v>90</v>
      </c>
      <c r="C646" s="927">
        <f t="shared" si="45"/>
        <v>1430.4742018789261</v>
      </c>
      <c r="D646" s="936">
        <v>105.83999999999992</v>
      </c>
      <c r="E646" s="921">
        <f t="shared" si="46"/>
        <v>0.07398945039412749</v>
      </c>
      <c r="H646" s="173">
        <v>87.99000000000001</v>
      </c>
      <c r="I646" s="173">
        <v>17.84999999999991</v>
      </c>
      <c r="J646" s="173">
        <f t="shared" si="47"/>
        <v>105.83999999999992</v>
      </c>
    </row>
    <row r="647" spans="1:10" ht="18" customHeight="1">
      <c r="A647" s="87">
        <v>10</v>
      </c>
      <c r="B647" s="879" t="s">
        <v>170</v>
      </c>
      <c r="C647" s="927">
        <f t="shared" si="45"/>
        <v>365.2100183809906</v>
      </c>
      <c r="D647" s="936">
        <v>151.95999999999998</v>
      </c>
      <c r="E647" s="921">
        <f t="shared" si="46"/>
        <v>0.41608935229557104</v>
      </c>
      <c r="H647" s="173">
        <v>130.34</v>
      </c>
      <c r="I647" s="173">
        <v>21.619999999999976</v>
      </c>
      <c r="J647" s="173">
        <f t="shared" si="47"/>
        <v>151.95999999999998</v>
      </c>
    </row>
    <row r="648" spans="1:10" ht="18" customHeight="1">
      <c r="A648" s="87">
        <v>11</v>
      </c>
      <c r="B648" s="879" t="s">
        <v>91</v>
      </c>
      <c r="C648" s="927">
        <f t="shared" si="45"/>
        <v>1735.881134309806</v>
      </c>
      <c r="D648" s="936">
        <v>71.41999999999996</v>
      </c>
      <c r="E648" s="921">
        <f t="shared" si="46"/>
        <v>0.041143370123897835</v>
      </c>
      <c r="H648" s="173">
        <v>67.41999999999996</v>
      </c>
      <c r="I648" s="173">
        <v>4</v>
      </c>
      <c r="J648" s="173">
        <f t="shared" si="47"/>
        <v>71.41999999999996</v>
      </c>
    </row>
    <row r="649" spans="1:10" ht="18" customHeight="1">
      <c r="A649" s="87">
        <v>12</v>
      </c>
      <c r="B649" s="879" t="s">
        <v>168</v>
      </c>
      <c r="C649" s="927">
        <f t="shared" si="45"/>
        <v>1270.2077169373943</v>
      </c>
      <c r="D649" s="936">
        <v>109.13999999999976</v>
      </c>
      <c r="E649" s="921">
        <f t="shared" si="46"/>
        <v>0.08592295460395083</v>
      </c>
      <c r="H649" s="173">
        <v>97.3599999999999</v>
      </c>
      <c r="I649" s="173">
        <v>11.779999999999859</v>
      </c>
      <c r="J649" s="173">
        <f t="shared" si="47"/>
        <v>109.13999999999976</v>
      </c>
    </row>
    <row r="650" spans="1:10" ht="18" customHeight="1">
      <c r="A650" s="87">
        <v>13</v>
      </c>
      <c r="B650" s="879" t="s">
        <v>92</v>
      </c>
      <c r="C650" s="927">
        <f t="shared" si="45"/>
        <v>1094.5316492785107</v>
      </c>
      <c r="D650" s="936">
        <v>155.1699999999999</v>
      </c>
      <c r="E650" s="921">
        <f t="shared" si="46"/>
        <v>0.14176839939008093</v>
      </c>
      <c r="H650" s="173">
        <v>135.1199999999999</v>
      </c>
      <c r="I650" s="173">
        <v>20.05000000000001</v>
      </c>
      <c r="J650" s="173">
        <f t="shared" si="47"/>
        <v>155.1699999999999</v>
      </c>
    </row>
    <row r="651" spans="1:10" ht="18" customHeight="1">
      <c r="A651" s="87">
        <v>14</v>
      </c>
      <c r="B651" s="879" t="s">
        <v>93</v>
      </c>
      <c r="C651" s="927">
        <f t="shared" si="45"/>
        <v>1176.309637013036</v>
      </c>
      <c r="D651" s="936">
        <v>100.07000000000005</v>
      </c>
      <c r="E651" s="921">
        <f t="shared" si="46"/>
        <v>0.08507113845815671</v>
      </c>
      <c r="H651" s="173">
        <v>93.07000000000005</v>
      </c>
      <c r="I651" s="173">
        <v>7</v>
      </c>
      <c r="J651" s="173">
        <f t="shared" si="47"/>
        <v>100.07000000000005</v>
      </c>
    </row>
    <row r="652" spans="1:10" ht="18" customHeight="1">
      <c r="A652" s="87">
        <v>15</v>
      </c>
      <c r="B652" s="879" t="s">
        <v>298</v>
      </c>
      <c r="C652" s="927">
        <f t="shared" si="45"/>
        <v>900.3342181717005</v>
      </c>
      <c r="D652" s="936">
        <v>167</v>
      </c>
      <c r="E652" s="921">
        <f t="shared" si="46"/>
        <v>0.18548667442533195</v>
      </c>
      <c r="H652" s="173">
        <v>142.57999999999998</v>
      </c>
      <c r="I652" s="173">
        <v>24.420000000000016</v>
      </c>
      <c r="J652" s="173">
        <f t="shared" si="47"/>
        <v>167</v>
      </c>
    </row>
    <row r="653" spans="1:10" ht="18" customHeight="1">
      <c r="A653" s="87">
        <v>16</v>
      </c>
      <c r="B653" s="879" t="s">
        <v>299</v>
      </c>
      <c r="C653" s="927">
        <f t="shared" si="45"/>
        <v>1868.866314223331</v>
      </c>
      <c r="D653" s="936">
        <v>73.6099999999999</v>
      </c>
      <c r="E653" s="921">
        <f t="shared" si="46"/>
        <v>0.03938751500831185</v>
      </c>
      <c r="H653" s="173">
        <v>60.09000000000003</v>
      </c>
      <c r="I653" s="173">
        <v>13.519999999999868</v>
      </c>
      <c r="J653" s="173">
        <f t="shared" si="47"/>
        <v>73.6099999999999</v>
      </c>
    </row>
    <row r="654" spans="1:10" ht="18" customHeight="1">
      <c r="A654" s="87">
        <v>17</v>
      </c>
      <c r="B654" s="879" t="s">
        <v>176</v>
      </c>
      <c r="C654" s="927">
        <f t="shared" si="45"/>
        <v>1315.450382636934</v>
      </c>
      <c r="D654" s="936">
        <v>118.83000000000015</v>
      </c>
      <c r="E654" s="921">
        <f t="shared" si="46"/>
        <v>0.0903340799231022</v>
      </c>
      <c r="H654" s="173">
        <v>117.49000000000012</v>
      </c>
      <c r="I654" s="173">
        <v>1.3400000000000318</v>
      </c>
      <c r="J654" s="173">
        <f t="shared" si="47"/>
        <v>118.83000000000015</v>
      </c>
    </row>
    <row r="655" spans="1:10" ht="18" customHeight="1">
      <c r="A655" s="87">
        <v>18</v>
      </c>
      <c r="B655" s="879" t="s">
        <v>94</v>
      </c>
      <c r="C655" s="927">
        <f t="shared" si="45"/>
        <v>1976.985835917967</v>
      </c>
      <c r="D655" s="936">
        <v>65.74999999999989</v>
      </c>
      <c r="E655" s="921">
        <f t="shared" si="46"/>
        <v>0.03325769907171359</v>
      </c>
      <c r="H655" s="173">
        <v>46.84999999999991</v>
      </c>
      <c r="I655" s="173">
        <v>18.899999999999977</v>
      </c>
      <c r="J655" s="173">
        <f t="shared" si="47"/>
        <v>65.74999999999989</v>
      </c>
    </row>
    <row r="656" spans="1:10" ht="18" customHeight="1">
      <c r="A656" s="87">
        <v>19</v>
      </c>
      <c r="B656" s="879" t="s">
        <v>95</v>
      </c>
      <c r="C656" s="927">
        <f t="shared" si="45"/>
        <v>1499.6217401669455</v>
      </c>
      <c r="D656" s="936">
        <v>132.9899999999999</v>
      </c>
      <c r="E656" s="921">
        <f t="shared" si="46"/>
        <v>0.08868236331729545</v>
      </c>
      <c r="H656" s="173">
        <v>115.81999999999994</v>
      </c>
      <c r="I656" s="173">
        <v>17.16999999999996</v>
      </c>
      <c r="J656" s="173">
        <f t="shared" si="47"/>
        <v>132.9899999999999</v>
      </c>
    </row>
    <row r="657" spans="1:10" ht="18" customHeight="1">
      <c r="A657" s="87">
        <v>20</v>
      </c>
      <c r="B657" s="879" t="s">
        <v>96</v>
      </c>
      <c r="C657" s="927">
        <f t="shared" si="45"/>
        <v>1756.504496534878</v>
      </c>
      <c r="D657" s="936">
        <v>147.15999999999997</v>
      </c>
      <c r="E657" s="921">
        <f t="shared" si="46"/>
        <v>0.08378003033314631</v>
      </c>
      <c r="H657" s="173">
        <v>126.50999999999999</v>
      </c>
      <c r="I657" s="173">
        <v>20.649999999999977</v>
      </c>
      <c r="J657" s="173">
        <f t="shared" si="47"/>
        <v>147.15999999999997</v>
      </c>
    </row>
    <row r="658" spans="1:10" ht="18" customHeight="1">
      <c r="A658" s="87">
        <v>21</v>
      </c>
      <c r="B658" s="879" t="s">
        <v>97</v>
      </c>
      <c r="C658" s="927">
        <f t="shared" si="45"/>
        <v>1461.1799523906561</v>
      </c>
      <c r="D658" s="936">
        <v>20.25</v>
      </c>
      <c r="E658" s="921">
        <f t="shared" si="46"/>
        <v>0.01385866262869861</v>
      </c>
      <c r="H658" s="173">
        <v>17.84999999999991</v>
      </c>
      <c r="I658" s="173">
        <v>2.400000000000091</v>
      </c>
      <c r="J658" s="173">
        <f t="shared" si="47"/>
        <v>20.25</v>
      </c>
    </row>
    <row r="659" spans="1:10" ht="18" customHeight="1">
      <c r="A659" s="87">
        <v>22</v>
      </c>
      <c r="B659" s="879" t="s">
        <v>98</v>
      </c>
      <c r="C659" s="927">
        <f t="shared" si="45"/>
        <v>4247.25537494029</v>
      </c>
      <c r="D659" s="936">
        <v>28.54000000000019</v>
      </c>
      <c r="E659" s="921">
        <f t="shared" si="46"/>
        <v>0.006719633617604504</v>
      </c>
      <c r="H659" s="173">
        <v>24.440000000000055</v>
      </c>
      <c r="I659" s="173">
        <v>4.100000000000136</v>
      </c>
      <c r="J659" s="173">
        <f t="shared" si="47"/>
        <v>28.54000000000019</v>
      </c>
    </row>
    <row r="660" spans="1:10" ht="18" customHeight="1">
      <c r="A660" s="87">
        <v>23</v>
      </c>
      <c r="B660" s="879" t="s">
        <v>99</v>
      </c>
      <c r="C660" s="927">
        <f t="shared" si="45"/>
        <v>1030.653061115621</v>
      </c>
      <c r="D660" s="936">
        <v>110.84000000000003</v>
      </c>
      <c r="E660" s="921">
        <f t="shared" si="46"/>
        <v>0.10754346363656289</v>
      </c>
      <c r="H660" s="173">
        <v>91.87</v>
      </c>
      <c r="I660" s="173">
        <v>18.970000000000027</v>
      </c>
      <c r="J660" s="173">
        <f t="shared" si="47"/>
        <v>110.84000000000003</v>
      </c>
    </row>
    <row r="661" spans="1:10" ht="18" customHeight="1">
      <c r="A661" s="87">
        <v>24</v>
      </c>
      <c r="B661" s="879" t="s">
        <v>169</v>
      </c>
      <c r="C661" s="927">
        <f t="shared" si="45"/>
        <v>1265.3817021997584</v>
      </c>
      <c r="D661" s="936">
        <v>68.83000000000004</v>
      </c>
      <c r="E661" s="921">
        <f t="shared" si="46"/>
        <v>0.05439465410345744</v>
      </c>
      <c r="H661" s="173">
        <v>66.52999999999997</v>
      </c>
      <c r="I661" s="173">
        <v>2.300000000000068</v>
      </c>
      <c r="J661" s="173">
        <f t="shared" si="47"/>
        <v>68.83000000000004</v>
      </c>
    </row>
    <row r="662" spans="1:10" ht="18" customHeight="1">
      <c r="A662" s="87">
        <v>25</v>
      </c>
      <c r="B662" s="879" t="s">
        <v>100</v>
      </c>
      <c r="C662" s="927">
        <f t="shared" si="45"/>
        <v>2535.326691981629</v>
      </c>
      <c r="D662" s="936">
        <v>60.06999999999971</v>
      </c>
      <c r="E662" s="921">
        <f t="shared" si="46"/>
        <v>0.023693199061872602</v>
      </c>
      <c r="H662" s="173">
        <v>56.9699999999998</v>
      </c>
      <c r="I662" s="173">
        <v>3.099999999999909</v>
      </c>
      <c r="J662" s="173">
        <f t="shared" si="47"/>
        <v>60.06999999999971</v>
      </c>
    </row>
    <row r="663" spans="1:10" ht="18" customHeight="1">
      <c r="A663" s="87">
        <v>26</v>
      </c>
      <c r="B663" s="879" t="s">
        <v>101</v>
      </c>
      <c r="C663" s="927">
        <f t="shared" si="45"/>
        <v>1416.73</v>
      </c>
      <c r="D663" s="936">
        <v>43.73000000000002</v>
      </c>
      <c r="E663" s="921">
        <f t="shared" si="46"/>
        <v>0.030866855364113144</v>
      </c>
      <c r="H663" s="173">
        <v>42.530000000000086</v>
      </c>
      <c r="I663" s="173">
        <v>1.1999999999999318</v>
      </c>
      <c r="J663" s="173">
        <f t="shared" si="47"/>
        <v>43.73000000000002</v>
      </c>
    </row>
    <row r="664" spans="1:10" ht="18" customHeight="1">
      <c r="A664" s="87">
        <v>27</v>
      </c>
      <c r="B664" s="879" t="s">
        <v>102</v>
      </c>
      <c r="C664" s="927">
        <f t="shared" si="45"/>
        <v>1012.2198037845042</v>
      </c>
      <c r="D664" s="936">
        <v>44.69</v>
      </c>
      <c r="E664" s="921">
        <f t="shared" si="46"/>
        <v>0.04415048967913124</v>
      </c>
      <c r="H664" s="173">
        <v>41.49000000000001</v>
      </c>
      <c r="I664" s="173">
        <v>3.1999999999999886</v>
      </c>
      <c r="J664" s="173">
        <f t="shared" si="47"/>
        <v>44.69</v>
      </c>
    </row>
    <row r="665" spans="1:10" ht="18" customHeight="1">
      <c r="A665" s="104">
        <v>28</v>
      </c>
      <c r="B665" s="880" t="s">
        <v>308</v>
      </c>
      <c r="C665" s="927">
        <f t="shared" si="45"/>
        <v>0</v>
      </c>
      <c r="D665" s="937">
        <v>0</v>
      </c>
      <c r="E665" s="921" t="e">
        <f t="shared" si="46"/>
        <v>#DIV/0!</v>
      </c>
      <c r="H665" s="173">
        <v>0</v>
      </c>
      <c r="I665" s="173">
        <v>0</v>
      </c>
      <c r="J665" s="173">
        <f t="shared" si="47"/>
        <v>0</v>
      </c>
    </row>
    <row r="666" spans="1:10" ht="18" customHeight="1">
      <c r="A666" s="104">
        <v>29</v>
      </c>
      <c r="B666" s="880" t="s">
        <v>309</v>
      </c>
      <c r="C666" s="927">
        <f t="shared" si="45"/>
        <v>0</v>
      </c>
      <c r="D666" s="937">
        <v>0</v>
      </c>
      <c r="E666" s="921" t="e">
        <f t="shared" si="46"/>
        <v>#DIV/0!</v>
      </c>
      <c r="H666" s="173">
        <v>0</v>
      </c>
      <c r="I666" s="173">
        <v>0</v>
      </c>
      <c r="J666" s="173">
        <f t="shared" si="47"/>
        <v>0</v>
      </c>
    </row>
    <row r="667" spans="1:10" ht="18" customHeight="1">
      <c r="A667" s="104">
        <v>30</v>
      </c>
      <c r="B667" s="880" t="s">
        <v>310</v>
      </c>
      <c r="C667" s="927">
        <f t="shared" si="45"/>
        <v>0</v>
      </c>
      <c r="D667" s="937">
        <v>0</v>
      </c>
      <c r="E667" s="921" t="e">
        <f t="shared" si="46"/>
        <v>#DIV/0!</v>
      </c>
      <c r="H667" s="173">
        <v>0</v>
      </c>
      <c r="I667" s="173">
        <v>0</v>
      </c>
      <c r="J667" s="173">
        <f t="shared" si="47"/>
        <v>0</v>
      </c>
    </row>
    <row r="668" spans="1:10" ht="18" customHeight="1">
      <c r="A668" s="104">
        <v>31</v>
      </c>
      <c r="B668" s="880" t="s">
        <v>311</v>
      </c>
      <c r="C668" s="927">
        <f t="shared" si="45"/>
        <v>0</v>
      </c>
      <c r="D668" s="937">
        <v>0</v>
      </c>
      <c r="E668" s="921" t="e">
        <f t="shared" si="46"/>
        <v>#DIV/0!</v>
      </c>
      <c r="H668" s="173">
        <v>0</v>
      </c>
      <c r="I668" s="173">
        <v>0</v>
      </c>
      <c r="J668" s="173">
        <f t="shared" si="47"/>
        <v>0</v>
      </c>
    </row>
    <row r="669" spans="1:10" ht="18" customHeight="1">
      <c r="A669" s="104">
        <v>32</v>
      </c>
      <c r="B669" s="880" t="s">
        <v>312</v>
      </c>
      <c r="C669" s="927">
        <f t="shared" si="45"/>
        <v>0</v>
      </c>
      <c r="D669" s="937">
        <v>0</v>
      </c>
      <c r="E669" s="921" t="e">
        <f t="shared" si="46"/>
        <v>#DIV/0!</v>
      </c>
      <c r="H669" s="173">
        <v>0</v>
      </c>
      <c r="I669" s="173">
        <v>0</v>
      </c>
      <c r="J669" s="173">
        <f t="shared" si="47"/>
        <v>0</v>
      </c>
    </row>
    <row r="670" spans="1:10" ht="18" customHeight="1" thickBot="1">
      <c r="A670" s="938">
        <v>33</v>
      </c>
      <c r="B670" s="931" t="s">
        <v>313</v>
      </c>
      <c r="C670" s="939">
        <f t="shared" si="45"/>
        <v>0</v>
      </c>
      <c r="D670" s="937">
        <v>0</v>
      </c>
      <c r="E670" s="933" t="e">
        <f t="shared" si="46"/>
        <v>#DIV/0!</v>
      </c>
      <c r="H670" s="173">
        <v>0</v>
      </c>
      <c r="I670" s="173">
        <v>0</v>
      </c>
      <c r="J670" s="173">
        <f t="shared" si="47"/>
        <v>0</v>
      </c>
    </row>
    <row r="671" spans="1:24" s="2" customFormat="1" ht="18" customHeight="1" thickBot="1">
      <c r="A671" s="940"/>
      <c r="B671" s="941" t="s">
        <v>10</v>
      </c>
      <c r="C671" s="942">
        <f>SUM(C638:C670)</f>
        <v>43635.76659195673</v>
      </c>
      <c r="D671" s="942">
        <f>SUM(D638:D670)</f>
        <v>2264.56</v>
      </c>
      <c r="E671" s="958">
        <f t="shared" si="46"/>
        <v>0.05189687673362477</v>
      </c>
      <c r="G671" s="718"/>
      <c r="H671" s="654">
        <f>SUM(H638:H670)</f>
        <v>2003.9799999999998</v>
      </c>
      <c r="I671" s="654">
        <f>SUM(I638:I670)</f>
        <v>260.5800000000003</v>
      </c>
      <c r="J671" s="654">
        <f>SUM(H671:I671)</f>
        <v>2264.56</v>
      </c>
      <c r="K671" s="815"/>
      <c r="L671" s="815"/>
      <c r="M671" s="815"/>
      <c r="N671" s="815"/>
      <c r="O671" s="815"/>
      <c r="P671" s="1254"/>
      <c r="Q671" s="815"/>
      <c r="R671" s="815"/>
      <c r="S671" s="815"/>
      <c r="T671" s="815"/>
      <c r="U671" s="815"/>
      <c r="V671" s="815"/>
      <c r="W671" s="815"/>
      <c r="X671" s="815"/>
    </row>
    <row r="672" spans="8:24" ht="18" customHeight="1">
      <c r="H672" s="27"/>
      <c r="I672" s="385"/>
      <c r="J672" s="27"/>
      <c r="K672" s="27"/>
      <c r="L672" s="27"/>
      <c r="M672" s="27"/>
      <c r="N672" s="27"/>
      <c r="O672" s="27"/>
      <c r="P672" s="1236"/>
      <c r="Q672" s="27"/>
      <c r="R672" s="27"/>
      <c r="S672" s="27"/>
      <c r="T672" s="27"/>
      <c r="U672" s="27"/>
      <c r="V672" s="27"/>
      <c r="W672" s="27"/>
      <c r="X672" s="27"/>
    </row>
    <row r="673" spans="1:24" s="243" customFormat="1" ht="18" customHeight="1" thickBot="1">
      <c r="A673" s="245" t="s">
        <v>271</v>
      </c>
      <c r="B673" s="246"/>
      <c r="C673" s="246"/>
      <c r="D673" s="246"/>
      <c r="E673" s="247"/>
      <c r="F673" s="246"/>
      <c r="G673" s="722"/>
      <c r="H673" s="248"/>
      <c r="I673" s="384"/>
      <c r="J673" s="248"/>
      <c r="K673" s="248"/>
      <c r="L673" s="248"/>
      <c r="M673" s="248"/>
      <c r="N673" s="248"/>
      <c r="O673" s="248"/>
      <c r="P673" s="1235"/>
      <c r="Q673" s="248"/>
      <c r="R673" s="248"/>
      <c r="S673" s="248"/>
      <c r="T673" s="248"/>
      <c r="U673" s="248"/>
      <c r="V673" s="248"/>
      <c r="W673" s="248"/>
      <c r="X673" s="248"/>
    </row>
    <row r="674" spans="1:24" ht="33" customHeight="1">
      <c r="A674" s="515" t="s">
        <v>11</v>
      </c>
      <c r="B674" s="516" t="s">
        <v>315</v>
      </c>
      <c r="C674" s="516" t="s">
        <v>30</v>
      </c>
      <c r="D674" s="516" t="s">
        <v>31</v>
      </c>
      <c r="E674" s="517" t="s">
        <v>32</v>
      </c>
      <c r="F674" s="518"/>
      <c r="G674" s="731"/>
      <c r="H674" s="648"/>
      <c r="I674" s="389"/>
      <c r="J674" s="648"/>
      <c r="K674" s="648"/>
      <c r="L674" s="648"/>
      <c r="M674" s="648"/>
      <c r="N674" s="648"/>
      <c r="O674" s="648"/>
      <c r="P674" s="1255"/>
      <c r="Q674" s="648"/>
      <c r="R674" s="648"/>
      <c r="S674" s="648"/>
      <c r="T674" s="648"/>
      <c r="U674" s="648"/>
      <c r="V674" s="648"/>
      <c r="W674" s="648"/>
      <c r="X674" s="648"/>
    </row>
    <row r="675" spans="1:24" ht="16.5" thickBot="1">
      <c r="A675" s="633">
        <f>C671</f>
        <v>43635.76659195673</v>
      </c>
      <c r="B675" s="519">
        <f>D634</f>
        <v>1652.9199999999996</v>
      </c>
      <c r="C675" s="959">
        <f>E714</f>
        <v>41970.41</v>
      </c>
      <c r="D675" s="520">
        <f>F714</f>
        <v>43623.33</v>
      </c>
      <c r="E675" s="521">
        <f>D675/A675</f>
        <v>0.9997149908680871</v>
      </c>
      <c r="F675" s="522"/>
      <c r="H675" s="27"/>
      <c r="I675" s="385"/>
      <c r="J675" s="27"/>
      <c r="K675" s="27"/>
      <c r="L675" s="27"/>
      <c r="M675" s="27"/>
      <c r="N675" s="27"/>
      <c r="O675" s="27"/>
      <c r="P675" s="1236"/>
      <c r="Q675" s="27"/>
      <c r="R675" s="27"/>
      <c r="S675" s="27"/>
      <c r="T675" s="27"/>
      <c r="U675" s="27"/>
      <c r="V675" s="27"/>
      <c r="W675" s="27"/>
      <c r="X675" s="27"/>
    </row>
    <row r="676" spans="1:6" ht="20.25" customHeight="1" hidden="1">
      <c r="A676" s="90"/>
      <c r="B676" s="649"/>
      <c r="C676" s="650"/>
      <c r="D676" s="651"/>
      <c r="E676" s="652"/>
      <c r="F676" s="30"/>
    </row>
    <row r="677" spans="1:6" ht="15">
      <c r="A677" s="90"/>
      <c r="B677" s="649"/>
      <c r="C677" s="650"/>
      <c r="D677" s="651"/>
      <c r="E677" s="652"/>
      <c r="F677" s="30"/>
    </row>
    <row r="678" spans="1:24" s="243" customFormat="1" ht="15.75">
      <c r="A678" s="249" t="s">
        <v>272</v>
      </c>
      <c r="B678" s="246"/>
      <c r="C678" s="260"/>
      <c r="D678" s="246"/>
      <c r="E678" s="247"/>
      <c r="F678" s="246"/>
      <c r="G678" s="723"/>
      <c r="H678" s="256"/>
      <c r="I678" s="386"/>
      <c r="J678" s="256"/>
      <c r="K678" s="256"/>
      <c r="L678" s="256"/>
      <c r="M678" s="256"/>
      <c r="N678" s="256"/>
      <c r="O678" s="256"/>
      <c r="P678" s="1237"/>
      <c r="Q678" s="256"/>
      <c r="R678" s="256"/>
      <c r="S678" s="256"/>
      <c r="T678" s="256"/>
      <c r="U678" s="256"/>
      <c r="V678" s="256"/>
      <c r="W678" s="256"/>
      <c r="X678" s="256"/>
    </row>
    <row r="679" spans="1:24" s="243" customFormat="1" ht="15.75" thickBot="1">
      <c r="A679" s="250" t="s">
        <v>349</v>
      </c>
      <c r="B679" s="251"/>
      <c r="C679" s="251"/>
      <c r="D679" s="251"/>
      <c r="E679" s="252"/>
      <c r="F679" s="251"/>
      <c r="G679" s="611" t="s">
        <v>29</v>
      </c>
      <c r="H679" s="264"/>
      <c r="I679" s="385"/>
      <c r="J679" s="264"/>
      <c r="K679" s="264"/>
      <c r="L679" s="264"/>
      <c r="M679" s="264"/>
      <c r="N679" s="264"/>
      <c r="O679" s="264"/>
      <c r="P679" s="1240"/>
      <c r="Q679" s="264"/>
      <c r="R679" s="264"/>
      <c r="S679" s="264"/>
      <c r="T679" s="264"/>
      <c r="U679" s="264"/>
      <c r="V679" s="264"/>
      <c r="W679" s="264"/>
      <c r="X679" s="264"/>
    </row>
    <row r="680" spans="1:37" ht="51">
      <c r="A680" s="84" t="s">
        <v>8</v>
      </c>
      <c r="B680" s="85" t="s">
        <v>9</v>
      </c>
      <c r="C680" s="85" t="s">
        <v>348</v>
      </c>
      <c r="D680" s="85" t="s">
        <v>390</v>
      </c>
      <c r="E680" s="210" t="s">
        <v>71</v>
      </c>
      <c r="F680" s="85" t="s">
        <v>391</v>
      </c>
      <c r="G680" s="726" t="s">
        <v>33</v>
      </c>
      <c r="H680" s="349"/>
      <c r="I680" s="349"/>
      <c r="J680" s="349"/>
      <c r="K680" s="1119" t="s">
        <v>283</v>
      </c>
      <c r="L680" s="1120"/>
      <c r="M680" s="1121"/>
      <c r="N680" s="349"/>
      <c r="O680" s="349"/>
      <c r="P680" s="344"/>
      <c r="Q680" s="349"/>
      <c r="R680" s="349"/>
      <c r="S680" s="349"/>
      <c r="T680" s="349"/>
      <c r="U680" s="349"/>
      <c r="V680" s="349"/>
      <c r="W680" s="349"/>
      <c r="X680" s="349"/>
      <c r="AA680" s="120" t="s">
        <v>190</v>
      </c>
      <c r="AB680" s="120"/>
      <c r="AC680" s="120" t="s">
        <v>191</v>
      </c>
      <c r="AD680" s="295" t="s">
        <v>180</v>
      </c>
      <c r="AE680" s="295"/>
      <c r="AF680" s="295"/>
      <c r="AG680" s="23"/>
      <c r="AH680" s="23"/>
      <c r="AI680" s="23"/>
      <c r="AJ680" s="23"/>
      <c r="AK680" s="303"/>
    </row>
    <row r="681" spans="1:37" ht="16.5">
      <c r="A681" s="87">
        <v>1</v>
      </c>
      <c r="B681" s="879" t="s">
        <v>167</v>
      </c>
      <c r="C681" s="927">
        <f>C638</f>
        <v>1352.9339664437375</v>
      </c>
      <c r="D681" s="935">
        <f>D601</f>
        <v>53.23</v>
      </c>
      <c r="E681" s="944">
        <v>1278.7800000000002</v>
      </c>
      <c r="F681" s="949">
        <f>D681+E681</f>
        <v>1332.0100000000002</v>
      </c>
      <c r="G681" s="950">
        <f>F681/C681</f>
        <v>0.9845343771664354</v>
      </c>
      <c r="H681" s="350"/>
      <c r="I681" s="653"/>
      <c r="J681" s="350"/>
      <c r="K681" s="173">
        <v>728.95</v>
      </c>
      <c r="L681" s="173">
        <v>549.83</v>
      </c>
      <c r="M681" s="365">
        <f>SUM(K681:L681)</f>
        <v>1278.7800000000002</v>
      </c>
      <c r="N681" s="350"/>
      <c r="O681" s="350"/>
      <c r="P681" s="1256"/>
      <c r="Q681" s="350"/>
      <c r="R681" s="350"/>
      <c r="S681" s="350"/>
      <c r="T681" s="350"/>
      <c r="U681" s="350"/>
      <c r="V681" s="350"/>
      <c r="W681" s="350"/>
      <c r="X681" s="350"/>
      <c r="AA681" s="299"/>
      <c r="AB681" s="55"/>
      <c r="AC681" s="190"/>
      <c r="AD681" s="26">
        <f aca="true" t="shared" si="48" ref="AD681:AD713">SUM(AA681:AC681)</f>
        <v>0</v>
      </c>
      <c r="AE681" s="18"/>
      <c r="AF681" s="18"/>
      <c r="AG681" s="18"/>
      <c r="AH681" s="18"/>
      <c r="AI681" s="18"/>
      <c r="AJ681" s="18"/>
      <c r="AK681" s="14"/>
    </row>
    <row r="682" spans="1:37" ht="16.5">
      <c r="A682" s="87">
        <v>2</v>
      </c>
      <c r="B682" s="879" t="s">
        <v>84</v>
      </c>
      <c r="C682" s="927">
        <f aca="true" t="shared" si="49" ref="C682:C713">C639</f>
        <v>2545.802530708409</v>
      </c>
      <c r="D682" s="935">
        <f aca="true" t="shared" si="50" ref="D682:D713">D602</f>
        <v>54.82</v>
      </c>
      <c r="E682" s="945">
        <v>2488.58</v>
      </c>
      <c r="F682" s="949">
        <f aca="true" t="shared" si="51" ref="F682:F713">D682+E682</f>
        <v>2543.4</v>
      </c>
      <c r="G682" s="950">
        <f aca="true" t="shared" si="52" ref="G682:G714">F682/C682</f>
        <v>0.9990562776651257</v>
      </c>
      <c r="H682" s="350"/>
      <c r="I682" s="653"/>
      <c r="J682" s="350"/>
      <c r="K682" s="173">
        <v>1329.3</v>
      </c>
      <c r="L682" s="173">
        <v>1159.28</v>
      </c>
      <c r="M682" s="365">
        <f aca="true" t="shared" si="53" ref="M682:M713">SUM(K682:L682)</f>
        <v>2488.58</v>
      </c>
      <c r="N682" s="350"/>
      <c r="O682" s="350"/>
      <c r="P682" s="1256"/>
      <c r="Q682" s="350"/>
      <c r="R682" s="350"/>
      <c r="S682" s="350"/>
      <c r="T682" s="350"/>
      <c r="U682" s="350"/>
      <c r="V682" s="350"/>
      <c r="W682" s="350"/>
      <c r="X682" s="350"/>
      <c r="AA682" s="299"/>
      <c r="AB682" s="55"/>
      <c r="AC682" s="190"/>
      <c r="AD682" s="26">
        <f t="shared" si="48"/>
        <v>0</v>
      </c>
      <c r="AE682" s="18"/>
      <c r="AF682" s="18"/>
      <c r="AG682" s="18"/>
      <c r="AH682" s="18"/>
      <c r="AI682" s="18"/>
      <c r="AJ682" s="18"/>
      <c r="AK682" s="14"/>
    </row>
    <row r="683" spans="1:37" ht="16.5">
      <c r="A683" s="87">
        <v>3</v>
      </c>
      <c r="B683" s="879" t="s">
        <v>85</v>
      </c>
      <c r="C683" s="927">
        <f t="shared" si="49"/>
        <v>1130.9268822651843</v>
      </c>
      <c r="D683" s="935">
        <f t="shared" si="50"/>
        <v>56.92</v>
      </c>
      <c r="E683" s="945">
        <v>1101.96</v>
      </c>
      <c r="F683" s="949">
        <f t="shared" si="51"/>
        <v>1158.88</v>
      </c>
      <c r="G683" s="950">
        <f t="shared" si="52"/>
        <v>1.0247169982190425</v>
      </c>
      <c r="H683" s="350"/>
      <c r="I683" s="653"/>
      <c r="J683" s="350"/>
      <c r="K683" s="173">
        <v>615.53</v>
      </c>
      <c r="L683" s="173">
        <v>486.43</v>
      </c>
      <c r="M683" s="365">
        <f t="shared" si="53"/>
        <v>1101.96</v>
      </c>
      <c r="N683" s="350"/>
      <c r="O683" s="350"/>
      <c r="P683" s="1256"/>
      <c r="Q683" s="350"/>
      <c r="R683" s="350"/>
      <c r="S683" s="350"/>
      <c r="T683" s="350"/>
      <c r="U683" s="350"/>
      <c r="V683" s="350"/>
      <c r="W683" s="350"/>
      <c r="X683" s="350"/>
      <c r="AA683" s="299"/>
      <c r="AB683" s="55"/>
      <c r="AC683" s="190"/>
      <c r="AD683" s="26">
        <f t="shared" si="48"/>
        <v>0</v>
      </c>
      <c r="AE683" s="18"/>
      <c r="AF683" s="18"/>
      <c r="AG683" s="18"/>
      <c r="AH683" s="18"/>
      <c r="AI683" s="18"/>
      <c r="AJ683" s="18"/>
      <c r="AK683" s="14"/>
    </row>
    <row r="684" spans="1:37" ht="16.5">
      <c r="A684" s="87">
        <v>4</v>
      </c>
      <c r="B684" s="879" t="s">
        <v>86</v>
      </c>
      <c r="C684" s="927">
        <f t="shared" si="49"/>
        <v>2371.5956195204235</v>
      </c>
      <c r="D684" s="935">
        <f t="shared" si="50"/>
        <v>46.900000000000006</v>
      </c>
      <c r="E684" s="945">
        <v>2290.1600000000003</v>
      </c>
      <c r="F684" s="949">
        <f t="shared" si="51"/>
        <v>2337.0600000000004</v>
      </c>
      <c r="G684" s="950">
        <f t="shared" si="52"/>
        <v>0.9854378127383256</v>
      </c>
      <c r="H684" s="350"/>
      <c r="I684" s="653"/>
      <c r="J684" s="350"/>
      <c r="K684" s="173">
        <v>1344.3300000000002</v>
      </c>
      <c r="L684" s="173">
        <v>945.83</v>
      </c>
      <c r="M684" s="365">
        <f t="shared" si="53"/>
        <v>2290.1600000000003</v>
      </c>
      <c r="N684" s="350"/>
      <c r="O684" s="350"/>
      <c r="P684" s="1256"/>
      <c r="Q684" s="350"/>
      <c r="R684" s="350"/>
      <c r="S684" s="350"/>
      <c r="T684" s="350"/>
      <c r="U684" s="350"/>
      <c r="V684" s="350"/>
      <c r="W684" s="350"/>
      <c r="X684" s="350"/>
      <c r="AA684" s="299"/>
      <c r="AB684" s="55"/>
      <c r="AC684" s="190"/>
      <c r="AD684" s="26">
        <f t="shared" si="48"/>
        <v>0</v>
      </c>
      <c r="AE684" s="18"/>
      <c r="AF684" s="18"/>
      <c r="AG684" s="18"/>
      <c r="AH684" s="18"/>
      <c r="AI684" s="18"/>
      <c r="AJ684" s="18"/>
      <c r="AK684" s="14"/>
    </row>
    <row r="685" spans="1:37" ht="16.5">
      <c r="A685" s="87">
        <v>5</v>
      </c>
      <c r="B685" s="879" t="s">
        <v>174</v>
      </c>
      <c r="C685" s="927">
        <f t="shared" si="49"/>
        <v>764.3481233064578</v>
      </c>
      <c r="D685" s="935">
        <f t="shared" si="50"/>
        <v>42.89</v>
      </c>
      <c r="E685" s="944">
        <v>735.1700000000001</v>
      </c>
      <c r="F685" s="949">
        <f t="shared" si="51"/>
        <v>778.0600000000001</v>
      </c>
      <c r="G685" s="950">
        <f t="shared" si="52"/>
        <v>1.0179393083798345</v>
      </c>
      <c r="H685" s="350"/>
      <c r="I685" s="653"/>
      <c r="J685" s="350"/>
      <c r="K685" s="173">
        <v>411.88</v>
      </c>
      <c r="L685" s="173">
        <v>323.29</v>
      </c>
      <c r="M685" s="365">
        <f t="shared" si="53"/>
        <v>735.1700000000001</v>
      </c>
      <c r="N685" s="350"/>
      <c r="O685" s="350"/>
      <c r="P685" s="1256"/>
      <c r="Q685" s="350"/>
      <c r="R685" s="350"/>
      <c r="S685" s="350"/>
      <c r="T685" s="350"/>
      <c r="U685" s="350"/>
      <c r="V685" s="350"/>
      <c r="W685" s="350"/>
      <c r="X685" s="350"/>
      <c r="AA685" s="299"/>
      <c r="AB685" s="55"/>
      <c r="AC685" s="190"/>
      <c r="AD685" s="26">
        <f t="shared" si="48"/>
        <v>0</v>
      </c>
      <c r="AE685" s="18"/>
      <c r="AF685" s="18"/>
      <c r="AG685" s="18"/>
      <c r="AH685" s="18"/>
      <c r="AI685" s="18"/>
      <c r="AJ685" s="18"/>
      <c r="AK685" s="14"/>
    </row>
    <row r="686" spans="1:37" ht="16.5">
      <c r="A686" s="87">
        <v>6</v>
      </c>
      <c r="B686" s="879" t="s">
        <v>87</v>
      </c>
      <c r="C686" s="927">
        <f t="shared" si="49"/>
        <v>1392.165530784147</v>
      </c>
      <c r="D686" s="935">
        <f t="shared" si="50"/>
        <v>45.28</v>
      </c>
      <c r="E686" s="945">
        <v>1329.1</v>
      </c>
      <c r="F686" s="949">
        <f t="shared" si="51"/>
        <v>1374.3799999999999</v>
      </c>
      <c r="G686" s="950">
        <f t="shared" si="52"/>
        <v>0.9872245574316659</v>
      </c>
      <c r="H686" s="350"/>
      <c r="I686" s="653"/>
      <c r="J686" s="350"/>
      <c r="K686" s="173">
        <v>856.78</v>
      </c>
      <c r="L686" s="173">
        <v>472.32</v>
      </c>
      <c r="M686" s="365">
        <f t="shared" si="53"/>
        <v>1329.1</v>
      </c>
      <c r="N686" s="350"/>
      <c r="O686" s="350"/>
      <c r="P686" s="1256"/>
      <c r="Q686" s="350"/>
      <c r="R686" s="350"/>
      <c r="S686" s="350"/>
      <c r="T686" s="350"/>
      <c r="U686" s="350"/>
      <c r="V686" s="350"/>
      <c r="W686" s="350"/>
      <c r="X686" s="350"/>
      <c r="AA686" s="299"/>
      <c r="AB686" s="55"/>
      <c r="AC686" s="190"/>
      <c r="AD686" s="26">
        <f t="shared" si="48"/>
        <v>0</v>
      </c>
      <c r="AE686" s="18"/>
      <c r="AF686" s="18"/>
      <c r="AG686" s="18"/>
      <c r="AH686" s="18"/>
      <c r="AI686" s="18"/>
      <c r="AJ686" s="18"/>
      <c r="AK686" s="14"/>
    </row>
    <row r="687" spans="1:37" ht="16.5">
      <c r="A687" s="87">
        <v>7</v>
      </c>
      <c r="B687" s="879" t="s">
        <v>88</v>
      </c>
      <c r="C687" s="927">
        <f t="shared" si="49"/>
        <v>1079.9981422726178</v>
      </c>
      <c r="D687" s="935">
        <f t="shared" si="50"/>
        <v>48.96</v>
      </c>
      <c r="E687" s="945">
        <v>1038.74</v>
      </c>
      <c r="F687" s="949">
        <f t="shared" si="51"/>
        <v>1087.7</v>
      </c>
      <c r="G687" s="950">
        <f t="shared" si="52"/>
        <v>1.00713136201436</v>
      </c>
      <c r="H687" s="350"/>
      <c r="I687" s="653"/>
      <c r="J687" s="350"/>
      <c r="K687" s="173">
        <v>544.86</v>
      </c>
      <c r="L687" s="173">
        <v>493.88</v>
      </c>
      <c r="M687" s="365">
        <f t="shared" si="53"/>
        <v>1038.74</v>
      </c>
      <c r="N687" s="350"/>
      <c r="O687" s="350"/>
      <c r="P687" s="1256"/>
      <c r="Q687" s="350"/>
      <c r="R687" s="350"/>
      <c r="S687" s="350"/>
      <c r="T687" s="350"/>
      <c r="U687" s="350"/>
      <c r="V687" s="350"/>
      <c r="W687" s="350"/>
      <c r="X687" s="350"/>
      <c r="AA687" s="299"/>
      <c r="AB687" s="55"/>
      <c r="AC687" s="190"/>
      <c r="AD687" s="26">
        <f t="shared" si="48"/>
        <v>0</v>
      </c>
      <c r="AE687" s="18"/>
      <c r="AF687" s="18"/>
      <c r="AG687" s="18"/>
      <c r="AH687" s="18"/>
      <c r="AI687" s="18"/>
      <c r="AJ687" s="18"/>
      <c r="AK687" s="14"/>
    </row>
    <row r="688" spans="1:37" ht="16.5">
      <c r="A688" s="87">
        <v>8</v>
      </c>
      <c r="B688" s="879" t="s">
        <v>89</v>
      </c>
      <c r="C688" s="927">
        <f t="shared" si="49"/>
        <v>3638.871864792875</v>
      </c>
      <c r="D688" s="935">
        <f t="shared" si="50"/>
        <v>98.7</v>
      </c>
      <c r="E688" s="945">
        <v>3551.55</v>
      </c>
      <c r="F688" s="949">
        <f t="shared" si="51"/>
        <v>3650.25</v>
      </c>
      <c r="G688" s="950">
        <f t="shared" si="52"/>
        <v>1.0031268304106038</v>
      </c>
      <c r="H688" s="350"/>
      <c r="I688" s="653"/>
      <c r="J688" s="350"/>
      <c r="K688" s="173">
        <v>2052.32</v>
      </c>
      <c r="L688" s="173">
        <v>1499.23</v>
      </c>
      <c r="M688" s="365">
        <f t="shared" si="53"/>
        <v>3551.55</v>
      </c>
      <c r="N688" s="350"/>
      <c r="O688" s="350"/>
      <c r="P688" s="1256"/>
      <c r="Q688" s="350"/>
      <c r="R688" s="350"/>
      <c r="S688" s="350"/>
      <c r="T688" s="350"/>
      <c r="U688" s="350"/>
      <c r="V688" s="350"/>
      <c r="W688" s="350"/>
      <c r="X688" s="350"/>
      <c r="AA688" s="299"/>
      <c r="AB688" s="55"/>
      <c r="AC688" s="190"/>
      <c r="AD688" s="26">
        <f t="shared" si="48"/>
        <v>0</v>
      </c>
      <c r="AE688" s="18"/>
      <c r="AF688" s="18"/>
      <c r="AG688" s="18"/>
      <c r="AH688" s="18"/>
      <c r="AI688" s="18"/>
      <c r="AJ688" s="18"/>
      <c r="AK688" s="14"/>
    </row>
    <row r="689" spans="1:37" s="21" customFormat="1" ht="16.5">
      <c r="A689" s="473">
        <v>9</v>
      </c>
      <c r="B689" s="879" t="s">
        <v>90</v>
      </c>
      <c r="C689" s="927">
        <f t="shared" si="49"/>
        <v>1430.4742018789261</v>
      </c>
      <c r="D689" s="935">
        <f t="shared" si="50"/>
        <v>43.05</v>
      </c>
      <c r="E689" s="944">
        <v>1374.27</v>
      </c>
      <c r="F689" s="949">
        <f t="shared" si="51"/>
        <v>1417.32</v>
      </c>
      <c r="G689" s="950">
        <f t="shared" si="52"/>
        <v>0.9908043068084359</v>
      </c>
      <c r="H689" s="47"/>
      <c r="I689" s="396"/>
      <c r="J689" s="47"/>
      <c r="K689" s="419">
        <v>808.8100000000001</v>
      </c>
      <c r="L689" s="419">
        <v>565.4599999999999</v>
      </c>
      <c r="M689" s="365">
        <f t="shared" si="53"/>
        <v>1374.27</v>
      </c>
      <c r="N689" s="47"/>
      <c r="O689" s="47"/>
      <c r="P689" s="1257"/>
      <c r="Q689" s="47"/>
      <c r="R689" s="47"/>
      <c r="S689" s="47"/>
      <c r="T689" s="47"/>
      <c r="U689" s="47"/>
      <c r="V689" s="47"/>
      <c r="W689" s="47"/>
      <c r="X689" s="47"/>
      <c r="AA689" s="474"/>
      <c r="AB689" s="418"/>
      <c r="AC689" s="190"/>
      <c r="AD689" s="416">
        <f t="shared" si="48"/>
        <v>0</v>
      </c>
      <c r="AE689" s="622"/>
      <c r="AF689" s="622"/>
      <c r="AG689" s="622"/>
      <c r="AH689" s="622"/>
      <c r="AI689" s="622"/>
      <c r="AJ689" s="622"/>
      <c r="AK689" s="42"/>
    </row>
    <row r="690" spans="1:37" s="21" customFormat="1" ht="16.5">
      <c r="A690" s="473">
        <v>10</v>
      </c>
      <c r="B690" s="879" t="s">
        <v>170</v>
      </c>
      <c r="C690" s="927">
        <f t="shared" si="49"/>
        <v>365.2100183809906</v>
      </c>
      <c r="D690" s="935">
        <f t="shared" si="50"/>
        <v>54.68000000000001</v>
      </c>
      <c r="E690" s="945">
        <v>312.27</v>
      </c>
      <c r="F690" s="949">
        <f t="shared" si="51"/>
        <v>366.95</v>
      </c>
      <c r="G690" s="950">
        <f t="shared" si="52"/>
        <v>1.0047643315665953</v>
      </c>
      <c r="H690" s="47"/>
      <c r="I690" s="396"/>
      <c r="J690" s="47"/>
      <c r="K690" s="419">
        <v>217</v>
      </c>
      <c r="L690" s="419">
        <v>95.26999999999998</v>
      </c>
      <c r="M690" s="365">
        <f t="shared" si="53"/>
        <v>312.27</v>
      </c>
      <c r="N690" s="47"/>
      <c r="O690" s="47"/>
      <c r="P690" s="1257"/>
      <c r="Q690" s="47"/>
      <c r="R690" s="47"/>
      <c r="S690" s="47"/>
      <c r="T690" s="47"/>
      <c r="U690" s="47"/>
      <c r="V690" s="47"/>
      <c r="W690" s="47"/>
      <c r="X690" s="47"/>
      <c r="AA690" s="474"/>
      <c r="AB690" s="418"/>
      <c r="AC690" s="190"/>
      <c r="AD690" s="416">
        <f t="shared" si="48"/>
        <v>0</v>
      </c>
      <c r="AE690" s="622"/>
      <c r="AF690" s="622"/>
      <c r="AG690" s="622"/>
      <c r="AH690" s="622"/>
      <c r="AI690" s="622"/>
      <c r="AJ690" s="622"/>
      <c r="AK690" s="42"/>
    </row>
    <row r="691" spans="1:37" s="21" customFormat="1" ht="16.5">
      <c r="A691" s="473">
        <v>11</v>
      </c>
      <c r="B691" s="879" t="s">
        <v>91</v>
      </c>
      <c r="C691" s="927">
        <f t="shared" si="49"/>
        <v>1735.881134309806</v>
      </c>
      <c r="D691" s="935">
        <f t="shared" si="50"/>
        <v>55.51</v>
      </c>
      <c r="E691" s="945">
        <v>1690.5100000000002</v>
      </c>
      <c r="F691" s="949">
        <f t="shared" si="51"/>
        <v>1746.0200000000002</v>
      </c>
      <c r="G691" s="950">
        <f t="shared" si="52"/>
        <v>1.0058407603434354</v>
      </c>
      <c r="H691" s="47"/>
      <c r="I691" s="396"/>
      <c r="J691" s="47"/>
      <c r="K691" s="419">
        <v>1006.2800000000001</v>
      </c>
      <c r="L691" s="419">
        <v>684.23</v>
      </c>
      <c r="M691" s="365">
        <f t="shared" si="53"/>
        <v>1690.5100000000002</v>
      </c>
      <c r="N691" s="47"/>
      <c r="O691" s="47"/>
      <c r="P691" s="1257"/>
      <c r="Q691" s="47"/>
      <c r="R691" s="47"/>
      <c r="S691" s="47"/>
      <c r="T691" s="47"/>
      <c r="U691" s="47"/>
      <c r="V691" s="47"/>
      <c r="W691" s="47"/>
      <c r="X691" s="47"/>
      <c r="AA691" s="474"/>
      <c r="AB691" s="418"/>
      <c r="AC691" s="190"/>
      <c r="AD691" s="416">
        <f t="shared" si="48"/>
        <v>0</v>
      </c>
      <c r="AE691" s="622"/>
      <c r="AF691" s="622"/>
      <c r="AG691" s="622"/>
      <c r="AH691" s="622"/>
      <c r="AI691" s="622"/>
      <c r="AJ691" s="622"/>
      <c r="AK691" s="42"/>
    </row>
    <row r="692" spans="1:37" s="21" customFormat="1" ht="16.5">
      <c r="A692" s="473">
        <v>12</v>
      </c>
      <c r="B692" s="879" t="s">
        <v>168</v>
      </c>
      <c r="C692" s="927">
        <f t="shared" si="49"/>
        <v>1270.2077169373943</v>
      </c>
      <c r="D692" s="935">
        <f t="shared" si="50"/>
        <v>69.74</v>
      </c>
      <c r="E692" s="945">
        <v>1210.82</v>
      </c>
      <c r="F692" s="949">
        <f t="shared" si="51"/>
        <v>1280.56</v>
      </c>
      <c r="G692" s="950">
        <f t="shared" si="52"/>
        <v>1.0081500709880475</v>
      </c>
      <c r="H692" s="47"/>
      <c r="I692" s="396"/>
      <c r="J692" s="47"/>
      <c r="K692" s="419">
        <v>674.98</v>
      </c>
      <c r="L692" s="419">
        <v>535.8399999999999</v>
      </c>
      <c r="M692" s="365">
        <f t="shared" si="53"/>
        <v>1210.82</v>
      </c>
      <c r="N692" s="47"/>
      <c r="O692" s="47"/>
      <c r="P692" s="1257"/>
      <c r="Q692" s="47"/>
      <c r="R692" s="47"/>
      <c r="S692" s="47"/>
      <c r="T692" s="47"/>
      <c r="U692" s="47"/>
      <c r="V692" s="47"/>
      <c r="W692" s="47"/>
      <c r="X692" s="47"/>
      <c r="AA692" s="474"/>
      <c r="AB692" s="418"/>
      <c r="AC692" s="190"/>
      <c r="AD692" s="416">
        <f t="shared" si="48"/>
        <v>0</v>
      </c>
      <c r="AE692" s="622"/>
      <c r="AF692" s="622"/>
      <c r="AG692" s="622"/>
      <c r="AH692" s="622"/>
      <c r="AI692" s="622"/>
      <c r="AJ692" s="622"/>
      <c r="AK692" s="42"/>
    </row>
    <row r="693" spans="1:37" s="21" customFormat="1" ht="16.5">
      <c r="A693" s="473">
        <v>13</v>
      </c>
      <c r="B693" s="879" t="s">
        <v>92</v>
      </c>
      <c r="C693" s="927">
        <f t="shared" si="49"/>
        <v>1094.5316492785107</v>
      </c>
      <c r="D693" s="935">
        <f t="shared" si="50"/>
        <v>55.209999999999994</v>
      </c>
      <c r="E693" s="944">
        <v>1000.6099999999999</v>
      </c>
      <c r="F693" s="949">
        <f t="shared" si="51"/>
        <v>1055.82</v>
      </c>
      <c r="G693" s="950">
        <f t="shared" si="52"/>
        <v>0.964631768022397</v>
      </c>
      <c r="H693" s="47"/>
      <c r="I693" s="396"/>
      <c r="J693" s="47"/>
      <c r="K693" s="419">
        <v>608.1899999999999</v>
      </c>
      <c r="L693" s="419">
        <v>392.42</v>
      </c>
      <c r="M693" s="365">
        <f t="shared" si="53"/>
        <v>1000.6099999999999</v>
      </c>
      <c r="N693" s="47"/>
      <c r="O693" s="47"/>
      <c r="P693" s="1257"/>
      <c r="Q693" s="47"/>
      <c r="R693" s="47"/>
      <c r="S693" s="47"/>
      <c r="T693" s="47"/>
      <c r="U693" s="47"/>
      <c r="V693" s="47"/>
      <c r="W693" s="47"/>
      <c r="X693" s="47"/>
      <c r="AA693" s="474"/>
      <c r="AB693" s="418"/>
      <c r="AC693" s="190"/>
      <c r="AD693" s="416">
        <f t="shared" si="48"/>
        <v>0</v>
      </c>
      <c r="AE693" s="622"/>
      <c r="AF693" s="622"/>
      <c r="AG693" s="622"/>
      <c r="AH693" s="622"/>
      <c r="AI693" s="622"/>
      <c r="AJ693" s="622"/>
      <c r="AK693" s="42"/>
    </row>
    <row r="694" spans="1:37" s="21" customFormat="1" ht="16.5">
      <c r="A694" s="473">
        <v>14</v>
      </c>
      <c r="B694" s="879" t="s">
        <v>93</v>
      </c>
      <c r="C694" s="927">
        <f t="shared" si="49"/>
        <v>1176.309637013036</v>
      </c>
      <c r="D694" s="935">
        <f t="shared" si="50"/>
        <v>79.46000000000001</v>
      </c>
      <c r="E694" s="945">
        <v>1135.27</v>
      </c>
      <c r="F694" s="949">
        <f t="shared" si="51"/>
        <v>1214.73</v>
      </c>
      <c r="G694" s="950">
        <f t="shared" si="52"/>
        <v>1.0326617769489022</v>
      </c>
      <c r="H694" s="47"/>
      <c r="I694" s="396"/>
      <c r="J694" s="47"/>
      <c r="K694" s="419">
        <v>620.9300000000001</v>
      </c>
      <c r="L694" s="419">
        <v>514.34</v>
      </c>
      <c r="M694" s="365">
        <f t="shared" si="53"/>
        <v>1135.27</v>
      </c>
      <c r="N694" s="47"/>
      <c r="O694" s="47"/>
      <c r="P694" s="1257"/>
      <c r="Q694" s="47"/>
      <c r="R694" s="47"/>
      <c r="S694" s="47"/>
      <c r="T694" s="47"/>
      <c r="U694" s="47"/>
      <c r="V694" s="47"/>
      <c r="W694" s="47"/>
      <c r="X694" s="47"/>
      <c r="AA694" s="474"/>
      <c r="AB694" s="418"/>
      <c r="AC694" s="190"/>
      <c r="AD694" s="416">
        <f t="shared" si="48"/>
        <v>0</v>
      </c>
      <c r="AE694" s="622"/>
      <c r="AF694" s="622"/>
      <c r="AG694" s="622"/>
      <c r="AH694" s="622"/>
      <c r="AI694" s="622"/>
      <c r="AJ694" s="622"/>
      <c r="AK694" s="42"/>
    </row>
    <row r="695" spans="1:37" s="21" customFormat="1" ht="16.5">
      <c r="A695" s="473">
        <v>15</v>
      </c>
      <c r="B695" s="879" t="s">
        <v>298</v>
      </c>
      <c r="C695" s="927">
        <f t="shared" si="49"/>
        <v>900.3342181717005</v>
      </c>
      <c r="D695" s="935">
        <f t="shared" si="50"/>
        <v>56.78</v>
      </c>
      <c r="E695" s="945">
        <v>838.0699999999999</v>
      </c>
      <c r="F695" s="949">
        <f t="shared" si="51"/>
        <v>894.8499999999999</v>
      </c>
      <c r="G695" s="950">
        <f t="shared" si="52"/>
        <v>0.9939086862844807</v>
      </c>
      <c r="H695" s="47"/>
      <c r="I695" s="396"/>
      <c r="J695" s="47"/>
      <c r="K695" s="419">
        <v>475.35999999999996</v>
      </c>
      <c r="L695" s="419">
        <v>362.71000000000004</v>
      </c>
      <c r="M695" s="365">
        <f t="shared" si="53"/>
        <v>838.0699999999999</v>
      </c>
      <c r="N695" s="47"/>
      <c r="O695" s="47"/>
      <c r="P695" s="1257"/>
      <c r="Q695" s="47"/>
      <c r="R695" s="47"/>
      <c r="S695" s="47"/>
      <c r="T695" s="47"/>
      <c r="U695" s="47"/>
      <c r="V695" s="47"/>
      <c r="W695" s="47"/>
      <c r="X695" s="47"/>
      <c r="AA695" s="474"/>
      <c r="AB695" s="418"/>
      <c r="AC695" s="190"/>
      <c r="AD695" s="416">
        <f t="shared" si="48"/>
        <v>0</v>
      </c>
      <c r="AE695" s="622"/>
      <c r="AF695" s="622"/>
      <c r="AG695" s="622"/>
      <c r="AH695" s="622"/>
      <c r="AI695" s="622"/>
      <c r="AJ695" s="622"/>
      <c r="AK695" s="42"/>
    </row>
    <row r="696" spans="1:37" s="21" customFormat="1" ht="16.5">
      <c r="A696" s="473">
        <v>16</v>
      </c>
      <c r="B696" s="879" t="s">
        <v>299</v>
      </c>
      <c r="C696" s="927">
        <f t="shared" si="49"/>
        <v>1868.866314223331</v>
      </c>
      <c r="D696" s="935">
        <f t="shared" si="50"/>
        <v>64.87</v>
      </c>
      <c r="E696" s="945">
        <v>1785.9299999999998</v>
      </c>
      <c r="F696" s="949">
        <f t="shared" si="51"/>
        <v>1850.7999999999997</v>
      </c>
      <c r="G696" s="950">
        <f t="shared" si="52"/>
        <v>0.9903330087947787</v>
      </c>
      <c r="H696" s="47"/>
      <c r="I696" s="396"/>
      <c r="J696" s="47"/>
      <c r="K696" s="419">
        <v>959.12</v>
      </c>
      <c r="L696" s="419">
        <v>826.81</v>
      </c>
      <c r="M696" s="365">
        <f t="shared" si="53"/>
        <v>1785.9299999999998</v>
      </c>
      <c r="N696" s="47"/>
      <c r="O696" s="47"/>
      <c r="P696" s="1257"/>
      <c r="Q696" s="47"/>
      <c r="R696" s="47"/>
      <c r="S696" s="47"/>
      <c r="T696" s="47"/>
      <c r="U696" s="47"/>
      <c r="V696" s="47"/>
      <c r="W696" s="47"/>
      <c r="X696" s="47"/>
      <c r="AA696" s="474"/>
      <c r="AB696" s="418"/>
      <c r="AC696" s="190"/>
      <c r="AD696" s="416">
        <f t="shared" si="48"/>
        <v>0</v>
      </c>
      <c r="AE696" s="622"/>
      <c r="AF696" s="622"/>
      <c r="AG696" s="622"/>
      <c r="AH696" s="622"/>
      <c r="AI696" s="622"/>
      <c r="AJ696" s="622"/>
      <c r="AK696" s="42"/>
    </row>
    <row r="697" spans="1:37" s="21" customFormat="1" ht="16.5">
      <c r="A697" s="473">
        <v>17</v>
      </c>
      <c r="B697" s="879" t="s">
        <v>176</v>
      </c>
      <c r="C697" s="927">
        <f t="shared" si="49"/>
        <v>1315.450382636934</v>
      </c>
      <c r="D697" s="935">
        <f t="shared" si="50"/>
        <v>74.32</v>
      </c>
      <c r="E697" s="944">
        <v>1270.1100000000001</v>
      </c>
      <c r="F697" s="949">
        <f t="shared" si="51"/>
        <v>1344.43</v>
      </c>
      <c r="G697" s="950">
        <f t="shared" si="52"/>
        <v>1.0220301865775994</v>
      </c>
      <c r="H697" s="47"/>
      <c r="I697" s="396"/>
      <c r="J697" s="47"/>
      <c r="K697" s="419">
        <v>749.71</v>
      </c>
      <c r="L697" s="419">
        <v>520.4</v>
      </c>
      <c r="M697" s="365">
        <f t="shared" si="53"/>
        <v>1270.1100000000001</v>
      </c>
      <c r="N697" s="47"/>
      <c r="O697" s="47"/>
      <c r="P697" s="1257"/>
      <c r="Q697" s="47"/>
      <c r="R697" s="47"/>
      <c r="S697" s="47"/>
      <c r="T697" s="47"/>
      <c r="U697" s="47"/>
      <c r="V697" s="47"/>
      <c r="W697" s="47"/>
      <c r="X697" s="47"/>
      <c r="AA697" s="474"/>
      <c r="AB697" s="418"/>
      <c r="AC697" s="190"/>
      <c r="AD697" s="416">
        <f t="shared" si="48"/>
        <v>0</v>
      </c>
      <c r="AE697" s="622"/>
      <c r="AF697" s="622"/>
      <c r="AG697" s="622"/>
      <c r="AH697" s="622"/>
      <c r="AI697" s="622"/>
      <c r="AJ697" s="622"/>
      <c r="AK697" s="42"/>
    </row>
    <row r="698" spans="1:37" s="21" customFormat="1" ht="16.5">
      <c r="A698" s="473">
        <v>18</v>
      </c>
      <c r="B698" s="879" t="s">
        <v>94</v>
      </c>
      <c r="C698" s="927">
        <f t="shared" si="49"/>
        <v>1976.985835917967</v>
      </c>
      <c r="D698" s="935">
        <f t="shared" si="50"/>
        <v>62.54</v>
      </c>
      <c r="E698" s="945">
        <v>1900.55</v>
      </c>
      <c r="F698" s="949">
        <f t="shared" si="51"/>
        <v>1963.09</v>
      </c>
      <c r="G698" s="950">
        <f t="shared" si="52"/>
        <v>0.9929712010751383</v>
      </c>
      <c r="H698" s="47"/>
      <c r="I698" s="396"/>
      <c r="J698" s="47"/>
      <c r="K698" s="419">
        <v>1153.03</v>
      </c>
      <c r="L698" s="419">
        <v>747.52</v>
      </c>
      <c r="M698" s="365">
        <f t="shared" si="53"/>
        <v>1900.55</v>
      </c>
      <c r="N698" s="47"/>
      <c r="O698" s="47"/>
      <c r="P698" s="1257"/>
      <c r="Q698" s="47"/>
      <c r="R698" s="47"/>
      <c r="S698" s="47"/>
      <c r="T698" s="47"/>
      <c r="U698" s="47"/>
      <c r="V698" s="47"/>
      <c r="W698" s="47"/>
      <c r="X698" s="47"/>
      <c r="AA698" s="474"/>
      <c r="AB698" s="418"/>
      <c r="AC698" s="190"/>
      <c r="AD698" s="416">
        <f t="shared" si="48"/>
        <v>0</v>
      </c>
      <c r="AE698" s="622"/>
      <c r="AF698" s="622"/>
      <c r="AG698" s="622"/>
      <c r="AH698" s="622"/>
      <c r="AI698" s="622"/>
      <c r="AJ698" s="622"/>
      <c r="AK698" s="42"/>
    </row>
    <row r="699" spans="1:37" s="21" customFormat="1" ht="16.5">
      <c r="A699" s="473">
        <v>19</v>
      </c>
      <c r="B699" s="879" t="s">
        <v>95</v>
      </c>
      <c r="C699" s="927">
        <f t="shared" si="49"/>
        <v>1499.6217401669455</v>
      </c>
      <c r="D699" s="935">
        <f t="shared" si="50"/>
        <v>57.08</v>
      </c>
      <c r="E699" s="945">
        <v>1437.1299999999999</v>
      </c>
      <c r="F699" s="949">
        <f t="shared" si="51"/>
        <v>1494.2099999999998</v>
      </c>
      <c r="G699" s="950">
        <f t="shared" si="52"/>
        <v>0.9963912631952486</v>
      </c>
      <c r="H699" s="47"/>
      <c r="I699" s="396"/>
      <c r="J699" s="47"/>
      <c r="K699" s="419">
        <v>864.02</v>
      </c>
      <c r="L699" s="419">
        <v>573.1099999999999</v>
      </c>
      <c r="M699" s="365">
        <f t="shared" si="53"/>
        <v>1437.1299999999999</v>
      </c>
      <c r="N699" s="47"/>
      <c r="O699" s="47"/>
      <c r="P699" s="1257"/>
      <c r="Q699" s="47"/>
      <c r="R699" s="47"/>
      <c r="S699" s="47"/>
      <c r="T699" s="47"/>
      <c r="U699" s="47"/>
      <c r="V699" s="47"/>
      <c r="W699" s="47"/>
      <c r="X699" s="47"/>
      <c r="AA699" s="474"/>
      <c r="AB699" s="418"/>
      <c r="AC699" s="190"/>
      <c r="AD699" s="416">
        <f t="shared" si="48"/>
        <v>0</v>
      </c>
      <c r="AE699" s="622"/>
      <c r="AF699" s="622"/>
      <c r="AG699" s="622"/>
      <c r="AH699" s="622"/>
      <c r="AI699" s="622"/>
      <c r="AJ699" s="622"/>
      <c r="AK699" s="42"/>
    </row>
    <row r="700" spans="1:37" s="21" customFormat="1" ht="16.5">
      <c r="A700" s="473">
        <v>20</v>
      </c>
      <c r="B700" s="879" t="s">
        <v>96</v>
      </c>
      <c r="C700" s="927">
        <f t="shared" si="49"/>
        <v>1756.504496534878</v>
      </c>
      <c r="D700" s="935">
        <f t="shared" si="50"/>
        <v>51.82000000000001</v>
      </c>
      <c r="E700" s="945">
        <v>1637.74</v>
      </c>
      <c r="F700" s="949">
        <f t="shared" si="51"/>
        <v>1689.56</v>
      </c>
      <c r="G700" s="950">
        <f t="shared" si="52"/>
        <v>0.9618876600276618</v>
      </c>
      <c r="H700" s="47"/>
      <c r="I700" s="396"/>
      <c r="J700" s="47"/>
      <c r="K700" s="419">
        <v>894.74</v>
      </c>
      <c r="L700" s="419">
        <v>743</v>
      </c>
      <c r="M700" s="365">
        <f t="shared" si="53"/>
        <v>1637.74</v>
      </c>
      <c r="N700" s="47"/>
      <c r="O700" s="47"/>
      <c r="P700" s="1257"/>
      <c r="Q700" s="47"/>
      <c r="R700" s="47"/>
      <c r="S700" s="47"/>
      <c r="T700" s="47"/>
      <c r="U700" s="47"/>
      <c r="V700" s="47"/>
      <c r="W700" s="47"/>
      <c r="X700" s="47"/>
      <c r="AA700" s="474"/>
      <c r="AB700" s="418"/>
      <c r="AC700" s="190"/>
      <c r="AD700" s="416">
        <f t="shared" si="48"/>
        <v>0</v>
      </c>
      <c r="AE700" s="622"/>
      <c r="AF700" s="622"/>
      <c r="AG700" s="622"/>
      <c r="AH700" s="622"/>
      <c r="AI700" s="622"/>
      <c r="AJ700" s="622"/>
      <c r="AK700" s="42"/>
    </row>
    <row r="701" spans="1:37" s="21" customFormat="1" ht="16.5">
      <c r="A701" s="473">
        <v>21</v>
      </c>
      <c r="B701" s="879" t="s">
        <v>97</v>
      </c>
      <c r="C701" s="927">
        <f t="shared" si="49"/>
        <v>1461.1799523906561</v>
      </c>
      <c r="D701" s="935">
        <f t="shared" si="50"/>
        <v>56.260000000000005</v>
      </c>
      <c r="E701" s="944">
        <v>1422.75</v>
      </c>
      <c r="F701" s="949">
        <f t="shared" si="51"/>
        <v>1479.01</v>
      </c>
      <c r="G701" s="950">
        <f t="shared" si="52"/>
        <v>1.0122024994800756</v>
      </c>
      <c r="H701" s="47"/>
      <c r="I701" s="396"/>
      <c r="J701" s="47"/>
      <c r="K701" s="419">
        <v>802.56</v>
      </c>
      <c r="L701" s="419">
        <v>620.19</v>
      </c>
      <c r="M701" s="365">
        <f t="shared" si="53"/>
        <v>1422.75</v>
      </c>
      <c r="N701" s="47"/>
      <c r="O701" s="47"/>
      <c r="P701" s="1257"/>
      <c r="Q701" s="47"/>
      <c r="R701" s="47"/>
      <c r="S701" s="47"/>
      <c r="T701" s="47"/>
      <c r="U701" s="47"/>
      <c r="V701" s="47"/>
      <c r="W701" s="47"/>
      <c r="X701" s="47"/>
      <c r="AA701" s="474"/>
      <c r="AB701" s="418"/>
      <c r="AC701" s="190"/>
      <c r="AD701" s="416">
        <f t="shared" si="48"/>
        <v>0</v>
      </c>
      <c r="AE701" s="622"/>
      <c r="AF701" s="622"/>
      <c r="AG701" s="622"/>
      <c r="AH701" s="622"/>
      <c r="AI701" s="622"/>
      <c r="AJ701" s="622"/>
      <c r="AK701" s="42"/>
    </row>
    <row r="702" spans="1:37" s="21" customFormat="1" ht="16.5">
      <c r="A702" s="526">
        <v>22</v>
      </c>
      <c r="B702" s="879" t="s">
        <v>98</v>
      </c>
      <c r="C702" s="927">
        <f t="shared" si="49"/>
        <v>4247.25537494029</v>
      </c>
      <c r="D702" s="935">
        <f t="shared" si="50"/>
        <v>69.88</v>
      </c>
      <c r="E702" s="946">
        <v>4135.58</v>
      </c>
      <c r="F702" s="949">
        <f t="shared" si="51"/>
        <v>4205.46</v>
      </c>
      <c r="G702" s="950">
        <f t="shared" si="52"/>
        <v>0.9901594391552504</v>
      </c>
      <c r="H702" s="47"/>
      <c r="I702" s="396"/>
      <c r="J702" s="47"/>
      <c r="K702" s="419">
        <v>2401</v>
      </c>
      <c r="L702" s="419">
        <v>1734.5800000000002</v>
      </c>
      <c r="M702" s="365">
        <f t="shared" si="53"/>
        <v>4135.58</v>
      </c>
      <c r="N702" s="47"/>
      <c r="O702" s="47"/>
      <c r="P702" s="1257"/>
      <c r="Q702" s="47"/>
      <c r="R702" s="47"/>
      <c r="S702" s="47"/>
      <c r="T702" s="47"/>
      <c r="U702" s="47"/>
      <c r="V702" s="47"/>
      <c r="W702" s="47"/>
      <c r="X702" s="47"/>
      <c r="AA702" s="474"/>
      <c r="AB702" s="418"/>
      <c r="AC702" s="190"/>
      <c r="AD702" s="416">
        <f t="shared" si="48"/>
        <v>0</v>
      </c>
      <c r="AE702" s="622"/>
      <c r="AF702" s="622"/>
      <c r="AG702" s="622"/>
      <c r="AH702" s="622"/>
      <c r="AI702" s="622"/>
      <c r="AJ702" s="622"/>
      <c r="AK702" s="42"/>
    </row>
    <row r="703" spans="1:37" s="21" customFormat="1" ht="16.5">
      <c r="A703" s="526">
        <v>23</v>
      </c>
      <c r="B703" s="879" t="s">
        <v>99</v>
      </c>
      <c r="C703" s="927">
        <f t="shared" si="49"/>
        <v>1030.653061115621</v>
      </c>
      <c r="D703" s="935">
        <f t="shared" si="50"/>
        <v>62.29</v>
      </c>
      <c r="E703" s="946">
        <v>955.63</v>
      </c>
      <c r="F703" s="949">
        <f t="shared" si="51"/>
        <v>1017.92</v>
      </c>
      <c r="G703" s="950">
        <f t="shared" si="52"/>
        <v>0.9876456379008487</v>
      </c>
      <c r="H703" s="47"/>
      <c r="I703" s="396"/>
      <c r="J703" s="47"/>
      <c r="K703" s="419">
        <v>533.27</v>
      </c>
      <c r="L703" s="419">
        <v>422.36</v>
      </c>
      <c r="M703" s="365">
        <f t="shared" si="53"/>
        <v>955.63</v>
      </c>
      <c r="N703" s="47"/>
      <c r="O703" s="47"/>
      <c r="P703" s="1257"/>
      <c r="Q703" s="47"/>
      <c r="R703" s="47"/>
      <c r="S703" s="47"/>
      <c r="T703" s="47"/>
      <c r="U703" s="47"/>
      <c r="V703" s="47"/>
      <c r="W703" s="47"/>
      <c r="X703" s="47"/>
      <c r="AA703" s="474"/>
      <c r="AB703" s="418"/>
      <c r="AC703" s="190"/>
      <c r="AD703" s="416">
        <f t="shared" si="48"/>
        <v>0</v>
      </c>
      <c r="AE703" s="622"/>
      <c r="AF703" s="622"/>
      <c r="AG703" s="622"/>
      <c r="AH703" s="622"/>
      <c r="AI703" s="622"/>
      <c r="AJ703" s="622"/>
      <c r="AK703" s="42"/>
    </row>
    <row r="704" spans="1:37" s="21" customFormat="1" ht="16.5">
      <c r="A704" s="526">
        <v>24</v>
      </c>
      <c r="B704" s="879" t="s">
        <v>169</v>
      </c>
      <c r="C704" s="927">
        <f t="shared" si="49"/>
        <v>1265.3817021997584</v>
      </c>
      <c r="D704" s="935">
        <f t="shared" si="50"/>
        <v>67.39</v>
      </c>
      <c r="E704" s="946">
        <v>1224.69</v>
      </c>
      <c r="F704" s="949">
        <f t="shared" si="51"/>
        <v>1292.0800000000002</v>
      </c>
      <c r="G704" s="950">
        <f t="shared" si="52"/>
        <v>1.0210990073223194</v>
      </c>
      <c r="H704" s="47"/>
      <c r="I704" s="396"/>
      <c r="J704" s="47"/>
      <c r="K704" s="419">
        <v>690.36</v>
      </c>
      <c r="L704" s="419">
        <v>534.33</v>
      </c>
      <c r="M704" s="365">
        <f t="shared" si="53"/>
        <v>1224.69</v>
      </c>
      <c r="N704" s="47"/>
      <c r="O704" s="47"/>
      <c r="P704" s="1257"/>
      <c r="Q704" s="47"/>
      <c r="R704" s="47"/>
      <c r="S704" s="47"/>
      <c r="T704" s="47"/>
      <c r="U704" s="47"/>
      <c r="V704" s="47"/>
      <c r="W704" s="47"/>
      <c r="X704" s="47"/>
      <c r="AA704" s="474"/>
      <c r="AB704" s="418"/>
      <c r="AC704" s="190"/>
      <c r="AD704" s="416">
        <f t="shared" si="48"/>
        <v>0</v>
      </c>
      <c r="AE704" s="622"/>
      <c r="AF704" s="622"/>
      <c r="AG704" s="622"/>
      <c r="AH704" s="622"/>
      <c r="AI704" s="622"/>
      <c r="AJ704" s="622"/>
      <c r="AK704" s="42"/>
    </row>
    <row r="705" spans="1:37" ht="16.5">
      <c r="A705" s="161">
        <v>25</v>
      </c>
      <c r="B705" s="879" t="s">
        <v>100</v>
      </c>
      <c r="C705" s="927">
        <f t="shared" si="49"/>
        <v>2535.326691981629</v>
      </c>
      <c r="D705" s="935">
        <f t="shared" si="50"/>
        <v>78.34</v>
      </c>
      <c r="E705" s="946">
        <v>2462.16</v>
      </c>
      <c r="F705" s="949">
        <f t="shared" si="51"/>
        <v>2540.5</v>
      </c>
      <c r="G705" s="951">
        <f t="shared" si="52"/>
        <v>1.0020404897068027</v>
      </c>
      <c r="H705" s="350"/>
      <c r="I705" s="653"/>
      <c r="J705" s="350"/>
      <c r="K705" s="173">
        <v>1447.74</v>
      </c>
      <c r="L705" s="173">
        <v>1014.42</v>
      </c>
      <c r="M705" s="365">
        <f t="shared" si="53"/>
        <v>2462.16</v>
      </c>
      <c r="N705" s="350"/>
      <c r="O705" s="350"/>
      <c r="P705" s="1256"/>
      <c r="Q705" s="350"/>
      <c r="R705" s="350"/>
      <c r="S705" s="350"/>
      <c r="T705" s="350"/>
      <c r="U705" s="350"/>
      <c r="V705" s="350"/>
      <c r="W705" s="350"/>
      <c r="X705" s="350"/>
      <c r="AA705" s="299"/>
      <c r="AB705" s="55"/>
      <c r="AC705" s="190"/>
      <c r="AD705" s="26">
        <f t="shared" si="48"/>
        <v>0</v>
      </c>
      <c r="AE705" s="18"/>
      <c r="AF705" s="18"/>
      <c r="AG705" s="18"/>
      <c r="AH705" s="18"/>
      <c r="AI705" s="18"/>
      <c r="AJ705" s="18"/>
      <c r="AK705" s="14"/>
    </row>
    <row r="706" spans="1:37" ht="16.5">
      <c r="A706" s="161">
        <v>26</v>
      </c>
      <c r="B706" s="879" t="s">
        <v>101</v>
      </c>
      <c r="C706" s="927">
        <f t="shared" si="49"/>
        <v>1416.73</v>
      </c>
      <c r="D706" s="935">
        <f t="shared" si="50"/>
        <v>73.78999999999999</v>
      </c>
      <c r="E706" s="946">
        <v>1379.0700000000002</v>
      </c>
      <c r="F706" s="949">
        <f t="shared" si="51"/>
        <v>1452.8600000000001</v>
      </c>
      <c r="G706" s="951">
        <f t="shared" si="52"/>
        <v>1.0255023893049489</v>
      </c>
      <c r="H706" s="350"/>
      <c r="I706" s="653"/>
      <c r="J706" s="350"/>
      <c r="K706" s="173">
        <v>826.72</v>
      </c>
      <c r="L706" s="173">
        <v>552.35</v>
      </c>
      <c r="M706" s="365">
        <f t="shared" si="53"/>
        <v>1379.0700000000002</v>
      </c>
      <c r="N706" s="350"/>
      <c r="O706" s="350"/>
      <c r="P706" s="1256"/>
      <c r="Q706" s="350"/>
      <c r="R706" s="350"/>
      <c r="S706" s="350"/>
      <c r="T706" s="350"/>
      <c r="U706" s="350"/>
      <c r="V706" s="350"/>
      <c r="W706" s="350"/>
      <c r="X706" s="350"/>
      <c r="AA706" s="299"/>
      <c r="AB706" s="55"/>
      <c r="AC706" s="190"/>
      <c r="AD706" s="26">
        <f t="shared" si="48"/>
        <v>0</v>
      </c>
      <c r="AE706" s="18"/>
      <c r="AF706" s="18"/>
      <c r="AG706" s="18"/>
      <c r="AH706" s="18"/>
      <c r="AI706" s="18"/>
      <c r="AJ706" s="18"/>
      <c r="AK706" s="14"/>
    </row>
    <row r="707" spans="1:37" ht="16.5">
      <c r="A707" s="161">
        <v>27</v>
      </c>
      <c r="B707" s="879" t="s">
        <v>102</v>
      </c>
      <c r="C707" s="927">
        <f t="shared" si="49"/>
        <v>1012.2198037845042</v>
      </c>
      <c r="D707" s="935">
        <f t="shared" si="50"/>
        <v>72.21</v>
      </c>
      <c r="E707" s="946">
        <v>983.21</v>
      </c>
      <c r="F707" s="949">
        <f t="shared" si="51"/>
        <v>1055.42</v>
      </c>
      <c r="G707" s="951">
        <f t="shared" si="52"/>
        <v>1.0426786712273148</v>
      </c>
      <c r="H707" s="350"/>
      <c r="I707" s="653"/>
      <c r="J707" s="350"/>
      <c r="K707" s="173">
        <v>574.25</v>
      </c>
      <c r="L707" s="173">
        <v>408.96</v>
      </c>
      <c r="M707" s="365">
        <f t="shared" si="53"/>
        <v>983.21</v>
      </c>
      <c r="N707" s="350"/>
      <c r="O707" s="350"/>
      <c r="P707" s="1256"/>
      <c r="Q707" s="350"/>
      <c r="R707" s="350"/>
      <c r="S707" s="350"/>
      <c r="T707" s="350"/>
      <c r="U707" s="350"/>
      <c r="V707" s="350"/>
      <c r="W707" s="350"/>
      <c r="X707" s="350"/>
      <c r="AA707" s="299"/>
      <c r="AB707" s="55"/>
      <c r="AC707" s="190"/>
      <c r="AD707" s="26">
        <f t="shared" si="48"/>
        <v>0</v>
      </c>
      <c r="AE707" s="18"/>
      <c r="AF707" s="18"/>
      <c r="AG707" s="18"/>
      <c r="AH707" s="18"/>
      <c r="AI707" s="18"/>
      <c r="AJ707" s="18"/>
      <c r="AK707" s="14"/>
    </row>
    <row r="708" spans="1:37" ht="16.5">
      <c r="A708" s="104">
        <v>28</v>
      </c>
      <c r="B708" s="880" t="s">
        <v>308</v>
      </c>
      <c r="C708" s="927">
        <f t="shared" si="49"/>
        <v>0</v>
      </c>
      <c r="D708" s="935">
        <f t="shared" si="50"/>
        <v>0</v>
      </c>
      <c r="E708" s="946">
        <v>0</v>
      </c>
      <c r="F708" s="949">
        <f t="shared" si="51"/>
        <v>0</v>
      </c>
      <c r="G708" s="951" t="e">
        <f t="shared" si="52"/>
        <v>#DIV/0!</v>
      </c>
      <c r="H708" s="350"/>
      <c r="I708" s="653"/>
      <c r="J708" s="350"/>
      <c r="K708" s="173">
        <v>0</v>
      </c>
      <c r="L708" s="173">
        <v>0</v>
      </c>
      <c r="M708" s="365">
        <f t="shared" si="53"/>
        <v>0</v>
      </c>
      <c r="N708" s="350"/>
      <c r="O708" s="350"/>
      <c r="P708" s="1256"/>
      <c r="Q708" s="350"/>
      <c r="R708" s="350"/>
      <c r="S708" s="350"/>
      <c r="T708" s="350"/>
      <c r="U708" s="350"/>
      <c r="V708" s="350"/>
      <c r="W708" s="350"/>
      <c r="X708" s="350"/>
      <c r="AA708" s="299"/>
      <c r="AB708" s="55"/>
      <c r="AC708" s="190"/>
      <c r="AD708" s="26"/>
      <c r="AE708" s="18"/>
      <c r="AF708" s="18"/>
      <c r="AG708" s="18"/>
      <c r="AH708" s="18"/>
      <c r="AI708" s="18"/>
      <c r="AJ708" s="18"/>
      <c r="AK708" s="14"/>
    </row>
    <row r="709" spans="1:37" ht="16.5">
      <c r="A709" s="104">
        <v>29</v>
      </c>
      <c r="B709" s="880" t="s">
        <v>309</v>
      </c>
      <c r="C709" s="927">
        <f t="shared" si="49"/>
        <v>0</v>
      </c>
      <c r="D709" s="935">
        <f t="shared" si="50"/>
        <v>0</v>
      </c>
      <c r="E709" s="946">
        <v>0</v>
      </c>
      <c r="F709" s="949">
        <f t="shared" si="51"/>
        <v>0</v>
      </c>
      <c r="G709" s="951" t="e">
        <f t="shared" si="52"/>
        <v>#DIV/0!</v>
      </c>
      <c r="H709" s="350"/>
      <c r="I709" s="653"/>
      <c r="J709" s="350"/>
      <c r="K709" s="173">
        <v>0</v>
      </c>
      <c r="L709" s="173">
        <v>0</v>
      </c>
      <c r="M709" s="365">
        <f t="shared" si="53"/>
        <v>0</v>
      </c>
      <c r="N709" s="350"/>
      <c r="O709" s="350"/>
      <c r="P709" s="1256"/>
      <c r="Q709" s="350"/>
      <c r="R709" s="350"/>
      <c r="S709" s="350"/>
      <c r="T709" s="350"/>
      <c r="U709" s="350"/>
      <c r="V709" s="350"/>
      <c r="W709" s="350"/>
      <c r="X709" s="350"/>
      <c r="AA709" s="299"/>
      <c r="AB709" s="55"/>
      <c r="AC709" s="190"/>
      <c r="AD709" s="26"/>
      <c r="AE709" s="18"/>
      <c r="AF709" s="18"/>
      <c r="AG709" s="18"/>
      <c r="AH709" s="18"/>
      <c r="AI709" s="18"/>
      <c r="AJ709" s="18"/>
      <c r="AK709" s="14"/>
    </row>
    <row r="710" spans="1:37" ht="16.5">
      <c r="A710" s="104">
        <v>30</v>
      </c>
      <c r="B710" s="880" t="s">
        <v>310</v>
      </c>
      <c r="C710" s="927">
        <f t="shared" si="49"/>
        <v>0</v>
      </c>
      <c r="D710" s="935">
        <f t="shared" si="50"/>
        <v>0</v>
      </c>
      <c r="E710" s="946">
        <v>0</v>
      </c>
      <c r="F710" s="949">
        <f t="shared" si="51"/>
        <v>0</v>
      </c>
      <c r="G710" s="951" t="e">
        <f t="shared" si="52"/>
        <v>#DIV/0!</v>
      </c>
      <c r="H710" s="350"/>
      <c r="I710" s="653"/>
      <c r="J710" s="350"/>
      <c r="K710" s="173">
        <v>0</v>
      </c>
      <c r="L710" s="173">
        <v>0</v>
      </c>
      <c r="M710" s="365">
        <f t="shared" si="53"/>
        <v>0</v>
      </c>
      <c r="N710" s="350"/>
      <c r="O710" s="350"/>
      <c r="P710" s="1256"/>
      <c r="Q710" s="350"/>
      <c r="R710" s="350"/>
      <c r="S710" s="350"/>
      <c r="T710" s="350"/>
      <c r="U710" s="350"/>
      <c r="V710" s="350"/>
      <c r="W710" s="350"/>
      <c r="X710" s="350"/>
      <c r="AA710" s="299"/>
      <c r="AB710" s="55"/>
      <c r="AC710" s="190"/>
      <c r="AD710" s="26"/>
      <c r="AE710" s="18"/>
      <c r="AF710" s="18"/>
      <c r="AG710" s="18"/>
      <c r="AH710" s="18"/>
      <c r="AI710" s="18"/>
      <c r="AJ710" s="18"/>
      <c r="AK710" s="14"/>
    </row>
    <row r="711" spans="1:37" ht="16.5">
      <c r="A711" s="104">
        <v>31</v>
      </c>
      <c r="B711" s="880" t="s">
        <v>311</v>
      </c>
      <c r="C711" s="927">
        <f t="shared" si="49"/>
        <v>0</v>
      </c>
      <c r="D711" s="935">
        <f t="shared" si="50"/>
        <v>0</v>
      </c>
      <c r="E711" s="946">
        <v>0</v>
      </c>
      <c r="F711" s="949">
        <f t="shared" si="51"/>
        <v>0</v>
      </c>
      <c r="G711" s="951" t="e">
        <f t="shared" si="52"/>
        <v>#DIV/0!</v>
      </c>
      <c r="H711" s="350"/>
      <c r="I711" s="653"/>
      <c r="J711" s="350"/>
      <c r="K711" s="173">
        <v>0</v>
      </c>
      <c r="L711" s="173">
        <v>0</v>
      </c>
      <c r="M711" s="365">
        <f t="shared" si="53"/>
        <v>0</v>
      </c>
      <c r="N711" s="350"/>
      <c r="O711" s="350"/>
      <c r="P711" s="1256"/>
      <c r="Q711" s="350"/>
      <c r="R711" s="350"/>
      <c r="S711" s="350"/>
      <c r="T711" s="350"/>
      <c r="U711" s="350"/>
      <c r="V711" s="350"/>
      <c r="W711" s="350"/>
      <c r="X711" s="350"/>
      <c r="AA711" s="299"/>
      <c r="AB711" s="55"/>
      <c r="AC711" s="190"/>
      <c r="AD711" s="26"/>
      <c r="AE711" s="18"/>
      <c r="AF711" s="18"/>
      <c r="AG711" s="18"/>
      <c r="AH711" s="18"/>
      <c r="AI711" s="18"/>
      <c r="AJ711" s="18"/>
      <c r="AK711" s="14"/>
    </row>
    <row r="712" spans="1:37" ht="16.5">
      <c r="A712" s="104">
        <v>32</v>
      </c>
      <c r="B712" s="880" t="s">
        <v>312</v>
      </c>
      <c r="C712" s="927">
        <f t="shared" si="49"/>
        <v>0</v>
      </c>
      <c r="D712" s="935">
        <f t="shared" si="50"/>
        <v>0</v>
      </c>
      <c r="E712" s="946">
        <v>0</v>
      </c>
      <c r="F712" s="949">
        <f t="shared" si="51"/>
        <v>0</v>
      </c>
      <c r="G712" s="951" t="e">
        <f t="shared" si="52"/>
        <v>#DIV/0!</v>
      </c>
      <c r="H712" s="350"/>
      <c r="I712" s="653"/>
      <c r="J712" s="350"/>
      <c r="K712" s="173">
        <v>0</v>
      </c>
      <c r="L712" s="173">
        <v>0</v>
      </c>
      <c r="M712" s="365">
        <f t="shared" si="53"/>
        <v>0</v>
      </c>
      <c r="N712" s="350"/>
      <c r="O712" s="350"/>
      <c r="P712" s="1256"/>
      <c r="Q712" s="350"/>
      <c r="R712" s="350"/>
      <c r="S712" s="350"/>
      <c r="T712" s="350"/>
      <c r="U712" s="350"/>
      <c r="V712" s="350"/>
      <c r="W712" s="350"/>
      <c r="X712" s="350"/>
      <c r="AA712" s="299"/>
      <c r="AB712" s="55"/>
      <c r="AC712" s="190"/>
      <c r="AD712" s="26"/>
      <c r="AE712" s="18"/>
      <c r="AF712" s="18"/>
      <c r="AG712" s="18"/>
      <c r="AH712" s="18"/>
      <c r="AI712" s="18"/>
      <c r="AJ712" s="18"/>
      <c r="AK712" s="14"/>
    </row>
    <row r="713" spans="1:37" ht="17.25" thickBot="1">
      <c r="A713" s="104">
        <v>33</v>
      </c>
      <c r="B713" s="880" t="s">
        <v>313</v>
      </c>
      <c r="C713" s="927">
        <f t="shared" si="49"/>
        <v>0</v>
      </c>
      <c r="D713" s="935">
        <f t="shared" si="50"/>
        <v>0</v>
      </c>
      <c r="E713" s="947">
        <v>0</v>
      </c>
      <c r="F713" s="949">
        <f t="shared" si="51"/>
        <v>0</v>
      </c>
      <c r="G713" s="951" t="e">
        <f t="shared" si="52"/>
        <v>#DIV/0!</v>
      </c>
      <c r="H713" s="351"/>
      <c r="I713" s="653"/>
      <c r="J713" s="351"/>
      <c r="K713" s="173">
        <v>0</v>
      </c>
      <c r="L713" s="173">
        <v>0</v>
      </c>
      <c r="M713" s="365">
        <f t="shared" si="53"/>
        <v>0</v>
      </c>
      <c r="N713" s="351"/>
      <c r="O713" s="351"/>
      <c r="P713" s="1258"/>
      <c r="Q713" s="351"/>
      <c r="R713" s="351"/>
      <c r="S713" s="351"/>
      <c r="T713" s="351"/>
      <c r="U713" s="351"/>
      <c r="V713" s="351"/>
      <c r="W713" s="351"/>
      <c r="X713" s="351"/>
      <c r="AA713" s="300">
        <f>SUM(AA681:AA707)</f>
        <v>0</v>
      </c>
      <c r="AB713" s="219"/>
      <c r="AC713" s="655">
        <f>SUM(AC681:AC707)</f>
        <v>0</v>
      </c>
      <c r="AD713" s="26">
        <f t="shared" si="48"/>
        <v>0</v>
      </c>
      <c r="AE713" s="23"/>
      <c r="AF713" s="23"/>
      <c r="AG713" s="18"/>
      <c r="AH713" s="18"/>
      <c r="AI713" s="18"/>
      <c r="AJ713" s="18"/>
      <c r="AK713" s="14"/>
    </row>
    <row r="714" spans="1:37" ht="16.5">
      <c r="A714" s="19"/>
      <c r="B714" s="50" t="s">
        <v>10</v>
      </c>
      <c r="C714" s="929">
        <f>SUM(C681:C713)</f>
        <v>43635.76659195673</v>
      </c>
      <c r="D714" s="928">
        <f>SUM(D681:D713)</f>
        <v>1652.9199999999996</v>
      </c>
      <c r="E714" s="948">
        <f>SUM(E681:E713)</f>
        <v>41970.41</v>
      </c>
      <c r="F714" s="952">
        <f>D714+E714</f>
        <v>43623.33</v>
      </c>
      <c r="G714" s="951">
        <f t="shared" si="52"/>
        <v>0.9997149908680871</v>
      </c>
      <c r="H714" s="351"/>
      <c r="I714" s="653"/>
      <c r="J714" s="351"/>
      <c r="K714" s="943">
        <f>SUM(K681:K713)</f>
        <v>24192.020000000008</v>
      </c>
      <c r="L714" s="943">
        <f>SUM(L681:L713)</f>
        <v>17778.39</v>
      </c>
      <c r="M714" s="943">
        <f>SUM(M681:M713)</f>
        <v>41970.41</v>
      </c>
      <c r="N714" s="351"/>
      <c r="O714" s="351"/>
      <c r="P714" s="1258"/>
      <c r="Q714" s="351"/>
      <c r="R714" s="351"/>
      <c r="S714" s="351"/>
      <c r="T714" s="351"/>
      <c r="U714" s="351"/>
      <c r="V714" s="351"/>
      <c r="W714" s="351"/>
      <c r="X714" s="351"/>
      <c r="AA714" s="457"/>
      <c r="AB714" s="458"/>
      <c r="AC714" s="657"/>
      <c r="AD714" s="75"/>
      <c r="AE714" s="303"/>
      <c r="AF714" s="303"/>
      <c r="AG714" s="14"/>
      <c r="AH714" s="14"/>
      <c r="AI714" s="14"/>
      <c r="AJ714" s="14"/>
      <c r="AK714" s="14"/>
    </row>
    <row r="715" spans="2:24" s="243" customFormat="1" ht="15">
      <c r="B715" s="251"/>
      <c r="C715" s="264"/>
      <c r="D715" s="251"/>
      <c r="E715" s="252"/>
      <c r="F715" s="251"/>
      <c r="G715" s="611"/>
      <c r="H715" s="253"/>
      <c r="I715" s="369"/>
      <c r="J715" s="253"/>
      <c r="K715" s="253"/>
      <c r="L715" s="253"/>
      <c r="M715" s="253"/>
      <c r="N715" s="253"/>
      <c r="O715" s="253"/>
      <c r="P715" s="1237"/>
      <c r="Q715" s="253"/>
      <c r="R715" s="253"/>
      <c r="S715" s="253"/>
      <c r="T715" s="253"/>
      <c r="U715" s="253"/>
      <c r="V715" s="253"/>
      <c r="W715" s="253"/>
      <c r="X715" s="253"/>
    </row>
    <row r="716" spans="1:24" s="243" customFormat="1" ht="15.75">
      <c r="A716" s="245" t="s">
        <v>273</v>
      </c>
      <c r="B716" s="251"/>
      <c r="C716" s="264"/>
      <c r="D716" s="251"/>
      <c r="E716" s="252"/>
      <c r="F716" s="251"/>
      <c r="G716" s="611"/>
      <c r="H716" s="253"/>
      <c r="I716" s="369"/>
      <c r="J716" s="253"/>
      <c r="K716" s="253"/>
      <c r="L716" s="253"/>
      <c r="M716" s="253"/>
      <c r="N716" s="253"/>
      <c r="O716" s="253"/>
      <c r="P716" s="1237"/>
      <c r="Q716" s="253"/>
      <c r="R716" s="253"/>
      <c r="S716" s="253"/>
      <c r="T716" s="253"/>
      <c r="U716" s="253"/>
      <c r="V716" s="253"/>
      <c r="W716" s="253"/>
      <c r="X716" s="253"/>
    </row>
    <row r="717" spans="1:6" ht="15.75" thickBot="1">
      <c r="A717" s="172"/>
      <c r="B717" s="21"/>
      <c r="C717" s="27"/>
      <c r="D717" s="172"/>
      <c r="E717" s="202"/>
      <c r="F717" s="21"/>
    </row>
    <row r="718" spans="1:5" ht="15">
      <c r="A718" s="507" t="s">
        <v>11</v>
      </c>
      <c r="B718" s="508" t="s">
        <v>34</v>
      </c>
      <c r="C718" s="508" t="s">
        <v>32</v>
      </c>
      <c r="D718" s="508" t="s">
        <v>19</v>
      </c>
      <c r="E718" s="509" t="s">
        <v>20</v>
      </c>
    </row>
    <row r="719" spans="1:5" ht="16.5" thickBot="1">
      <c r="A719" s="633">
        <f>C714</f>
        <v>43635.76659195673</v>
      </c>
      <c r="B719" s="959">
        <f>F714</f>
        <v>43623.33</v>
      </c>
      <c r="C719" s="637">
        <f>B719/A719</f>
        <v>0.9997149908680871</v>
      </c>
      <c r="D719" s="523">
        <f>D757</f>
        <v>41358.77</v>
      </c>
      <c r="E719" s="960">
        <f>D719/A719</f>
        <v>0.9478181141344623</v>
      </c>
    </row>
    <row r="720" spans="1:24" ht="15">
      <c r="A720" s="188"/>
      <c r="B720" s="40"/>
      <c r="C720" s="39"/>
      <c r="D720" s="177"/>
      <c r="H720" s="27"/>
      <c r="I720" s="385"/>
      <c r="J720" s="27"/>
      <c r="K720" s="27"/>
      <c r="L720" s="27"/>
      <c r="M720" s="27"/>
      <c r="N720" s="27"/>
      <c r="O720" s="27"/>
      <c r="P720" s="1236"/>
      <c r="Q720" s="27"/>
      <c r="R720" s="27"/>
      <c r="S720" s="27"/>
      <c r="T720" s="27"/>
      <c r="U720" s="27"/>
      <c r="V720" s="27"/>
      <c r="W720" s="27"/>
      <c r="X720" s="27"/>
    </row>
    <row r="721" spans="1:39" s="243" customFormat="1" ht="15.75">
      <c r="A721" s="249" t="s">
        <v>274</v>
      </c>
      <c r="B721" s="254"/>
      <c r="C721" s="254"/>
      <c r="D721" s="254"/>
      <c r="E721" s="255"/>
      <c r="F721" s="254"/>
      <c r="G721" s="723"/>
      <c r="H721" s="260"/>
      <c r="I721" s="387"/>
      <c r="J721" s="260"/>
      <c r="K721" s="260"/>
      <c r="L721" s="260"/>
      <c r="M721" s="260"/>
      <c r="N721" s="260"/>
      <c r="O721" s="260"/>
      <c r="P721" s="1240"/>
      <c r="Q721" s="260"/>
      <c r="R721" s="260"/>
      <c r="S721" s="260"/>
      <c r="T721" s="260"/>
      <c r="U721" s="260"/>
      <c r="V721" s="260"/>
      <c r="W721" s="260"/>
      <c r="X721" s="260"/>
      <c r="AF721" s="548"/>
      <c r="AG721" s="548"/>
      <c r="AH721" s="548"/>
      <c r="AI721" s="548"/>
      <c r="AJ721" s="548"/>
      <c r="AK721" s="548"/>
      <c r="AL721" s="548"/>
      <c r="AM721" s="548"/>
    </row>
    <row r="722" spans="1:39" s="243" customFormat="1" ht="15.75" thickBot="1">
      <c r="A722" s="250" t="s">
        <v>322</v>
      </c>
      <c r="B722" s="251"/>
      <c r="C722" s="251"/>
      <c r="D722" s="251"/>
      <c r="E722" s="252" t="s">
        <v>29</v>
      </c>
      <c r="F722" s="251"/>
      <c r="G722" s="611"/>
      <c r="H722" s="253"/>
      <c r="I722" s="369"/>
      <c r="J722" s="253"/>
      <c r="K722" s="253"/>
      <c r="L722" s="253"/>
      <c r="M722" s="253"/>
      <c r="N722" s="253"/>
      <c r="O722" s="253"/>
      <c r="P722" s="1237"/>
      <c r="Q722" s="253"/>
      <c r="R722" s="253"/>
      <c r="S722" s="253"/>
      <c r="T722" s="253"/>
      <c r="U722" s="253"/>
      <c r="V722" s="253"/>
      <c r="W722" s="253"/>
      <c r="X722" s="253"/>
      <c r="AA722" s="1113" t="s">
        <v>255</v>
      </c>
      <c r="AB722" s="1113"/>
      <c r="AC722" s="1113"/>
      <c r="AD722" s="1113"/>
      <c r="AF722" s="548"/>
      <c r="AG722" s="548"/>
      <c r="AH722" s="548"/>
      <c r="AI722" s="548"/>
      <c r="AJ722" s="548"/>
      <c r="AK722" s="548"/>
      <c r="AL722" s="548"/>
      <c r="AM722" s="548"/>
    </row>
    <row r="723" spans="1:39" ht="42" customHeight="1">
      <c r="A723" s="771" t="s">
        <v>8</v>
      </c>
      <c r="B723" s="84" t="s">
        <v>9</v>
      </c>
      <c r="C723" s="85" t="s">
        <v>345</v>
      </c>
      <c r="D723" s="85" t="s">
        <v>72</v>
      </c>
      <c r="E723" s="204" t="s">
        <v>35</v>
      </c>
      <c r="F723" s="21"/>
      <c r="H723" s="1119" t="s">
        <v>19</v>
      </c>
      <c r="I723" s="1120"/>
      <c r="J723" s="1121"/>
      <c r="AA723" s="120" t="s">
        <v>192</v>
      </c>
      <c r="AB723" s="120"/>
      <c r="AC723" s="120" t="s">
        <v>193</v>
      </c>
      <c r="AD723" s="295" t="s">
        <v>180</v>
      </c>
      <c r="AE723" s="550"/>
      <c r="AF723" s="228"/>
      <c r="AG723" s="14"/>
      <c r="AH723" s="14"/>
      <c r="AI723" s="14"/>
      <c r="AJ723" s="14"/>
      <c r="AK723" s="14"/>
      <c r="AL723" s="14"/>
      <c r="AM723" s="14"/>
    </row>
    <row r="724" spans="1:39" ht="15">
      <c r="A724" s="817">
        <v>1</v>
      </c>
      <c r="B724" s="879" t="s">
        <v>167</v>
      </c>
      <c r="C724" s="422">
        <f>C681</f>
        <v>1352.9339664437375</v>
      </c>
      <c r="D724" s="419">
        <v>1168.9299999999998</v>
      </c>
      <c r="E724" s="921">
        <f aca="true" t="shared" si="54" ref="E724:E757">D724/C724</f>
        <v>0.8639963434967913</v>
      </c>
      <c r="F724" s="21"/>
      <c r="H724" s="173">
        <v>615.42</v>
      </c>
      <c r="I724" s="173">
        <v>553.51</v>
      </c>
      <c r="J724" s="173">
        <f>SUM(H724:I724)</f>
        <v>1168.9299999999998</v>
      </c>
      <c r="AA724" s="299"/>
      <c r="AB724" s="299"/>
      <c r="AC724" s="173"/>
      <c r="AD724" s="25">
        <f aca="true" t="shared" si="55" ref="AD724:AD756">SUM(AA724:AC724)</f>
        <v>0</v>
      </c>
      <c r="AE724" s="546"/>
      <c r="AF724" s="41"/>
      <c r="AG724" s="14"/>
      <c r="AH724" s="14"/>
      <c r="AI724" s="14"/>
      <c r="AJ724" s="14"/>
      <c r="AK724" s="14"/>
      <c r="AL724" s="14"/>
      <c r="AM724" s="14"/>
    </row>
    <row r="725" spans="1:39" ht="18" customHeight="1">
      <c r="A725" s="817">
        <v>2</v>
      </c>
      <c r="B725" s="879" t="s">
        <v>84</v>
      </c>
      <c r="C725" s="422">
        <f aca="true" t="shared" si="56" ref="C725:C756">C682</f>
        <v>2545.802530708409</v>
      </c>
      <c r="D725" s="419">
        <v>2515.67</v>
      </c>
      <c r="E725" s="921">
        <f t="shared" si="54"/>
        <v>0.9881638381826794</v>
      </c>
      <c r="F725" s="21"/>
      <c r="H725" s="173">
        <v>1335.63</v>
      </c>
      <c r="I725" s="173">
        <v>1180.04</v>
      </c>
      <c r="J725" s="173">
        <f aca="true" t="shared" si="57" ref="J725:J756">SUM(H725:I725)</f>
        <v>2515.67</v>
      </c>
      <c r="AA725" s="299"/>
      <c r="AB725" s="299"/>
      <c r="AC725" s="173"/>
      <c r="AD725" s="25">
        <f t="shared" si="55"/>
        <v>0</v>
      </c>
      <c r="AE725" s="546"/>
      <c r="AF725" s="41"/>
      <c r="AG725" s="14"/>
      <c r="AH725" s="14"/>
      <c r="AI725" s="14"/>
      <c r="AJ725" s="14"/>
      <c r="AK725" s="14"/>
      <c r="AL725" s="14"/>
      <c r="AM725" s="14"/>
    </row>
    <row r="726" spans="1:39" ht="15">
      <c r="A726" s="817">
        <v>3</v>
      </c>
      <c r="B726" s="879" t="s">
        <v>85</v>
      </c>
      <c r="C726" s="422">
        <f t="shared" si="56"/>
        <v>1130.9268822651843</v>
      </c>
      <c r="D726" s="419">
        <v>1116.23</v>
      </c>
      <c r="E726" s="921">
        <f t="shared" si="54"/>
        <v>0.9870045689994147</v>
      </c>
      <c r="F726" s="21"/>
      <c r="H726" s="173">
        <v>612.98</v>
      </c>
      <c r="I726" s="173">
        <v>503.25</v>
      </c>
      <c r="J726" s="173">
        <f t="shared" si="57"/>
        <v>1116.23</v>
      </c>
      <c r="AA726" s="299"/>
      <c r="AB726" s="299"/>
      <c r="AC726" s="173"/>
      <c r="AD726" s="25">
        <f t="shared" si="55"/>
        <v>0</v>
      </c>
      <c r="AE726" s="546"/>
      <c r="AF726" s="41"/>
      <c r="AG726" s="14"/>
      <c r="AH726" s="14"/>
      <c r="AI726" s="14"/>
      <c r="AJ726" s="14"/>
      <c r="AK726" s="14"/>
      <c r="AL726" s="14"/>
      <c r="AM726" s="14"/>
    </row>
    <row r="727" spans="1:39" ht="15">
      <c r="A727" s="817">
        <v>4</v>
      </c>
      <c r="B727" s="879" t="s">
        <v>86</v>
      </c>
      <c r="C727" s="422">
        <f t="shared" si="56"/>
        <v>2371.5956195204235</v>
      </c>
      <c r="D727" s="419">
        <v>2257.77</v>
      </c>
      <c r="E727" s="921">
        <f t="shared" si="54"/>
        <v>0.9520046256690924</v>
      </c>
      <c r="F727" s="21"/>
      <c r="H727" s="173">
        <v>1293.47</v>
      </c>
      <c r="I727" s="173">
        <v>964.3</v>
      </c>
      <c r="J727" s="173">
        <f t="shared" si="57"/>
        <v>2257.77</v>
      </c>
      <c r="AA727" s="299"/>
      <c r="AB727" s="299"/>
      <c r="AC727" s="173"/>
      <c r="AD727" s="25">
        <f t="shared" si="55"/>
        <v>0</v>
      </c>
      <c r="AE727" s="546"/>
      <c r="AF727" s="41"/>
      <c r="AG727" s="14"/>
      <c r="AH727" s="14"/>
      <c r="AI727" s="14"/>
      <c r="AJ727" s="14"/>
      <c r="AK727" s="14"/>
      <c r="AL727" s="14"/>
      <c r="AM727" s="14"/>
    </row>
    <row r="728" spans="1:39" s="21" customFormat="1" ht="15">
      <c r="A728" s="818">
        <v>5</v>
      </c>
      <c r="B728" s="879" t="s">
        <v>174</v>
      </c>
      <c r="C728" s="422">
        <f t="shared" si="56"/>
        <v>764.3481233064578</v>
      </c>
      <c r="D728" s="420">
        <v>739.6400000000001</v>
      </c>
      <c r="E728" s="921">
        <f t="shared" si="54"/>
        <v>0.9676742539779205</v>
      </c>
      <c r="G728" s="582"/>
      <c r="H728" s="173">
        <v>405.71000000000004</v>
      </c>
      <c r="I728" s="173">
        <v>333.93</v>
      </c>
      <c r="J728" s="173">
        <f t="shared" si="57"/>
        <v>739.6400000000001</v>
      </c>
      <c r="K728" s="27"/>
      <c r="L728" s="27"/>
      <c r="M728" s="27"/>
      <c r="N728" s="27"/>
      <c r="O728" s="27"/>
      <c r="P728" s="1236"/>
      <c r="Q728" s="27"/>
      <c r="R728" s="27"/>
      <c r="S728" s="27"/>
      <c r="T728" s="27"/>
      <c r="U728" s="27"/>
      <c r="V728" s="27"/>
      <c r="W728" s="27"/>
      <c r="X728" s="27"/>
      <c r="AA728" s="474"/>
      <c r="AB728" s="474"/>
      <c r="AC728" s="419"/>
      <c r="AD728" s="93">
        <f t="shared" si="55"/>
        <v>0</v>
      </c>
      <c r="AE728" s="553"/>
      <c r="AF728" s="40"/>
      <c r="AG728" s="42"/>
      <c r="AH728" s="42"/>
      <c r="AI728" s="42"/>
      <c r="AJ728" s="42"/>
      <c r="AK728" s="42"/>
      <c r="AL728" s="42"/>
      <c r="AM728" s="42"/>
    </row>
    <row r="729" spans="1:39" ht="15">
      <c r="A729" s="817">
        <v>6</v>
      </c>
      <c r="B729" s="879" t="s">
        <v>87</v>
      </c>
      <c r="C729" s="422">
        <f t="shared" si="56"/>
        <v>1392.165530784147</v>
      </c>
      <c r="D729" s="420">
        <v>1317.3</v>
      </c>
      <c r="E729" s="921">
        <f t="shared" si="54"/>
        <v>0.946223685956383</v>
      </c>
      <c r="F729" s="21"/>
      <c r="H729" s="173">
        <v>827.9499999999999</v>
      </c>
      <c r="I729" s="173">
        <v>489.35</v>
      </c>
      <c r="J729" s="173">
        <f t="shared" si="57"/>
        <v>1317.3</v>
      </c>
      <c r="AA729" s="299"/>
      <c r="AB729" s="299"/>
      <c r="AC729" s="173"/>
      <c r="AD729" s="25">
        <f t="shared" si="55"/>
        <v>0</v>
      </c>
      <c r="AE729" s="546"/>
      <c r="AF729" s="41"/>
      <c r="AG729" s="14"/>
      <c r="AH729" s="14"/>
      <c r="AI729" s="14"/>
      <c r="AJ729" s="14"/>
      <c r="AK729" s="14"/>
      <c r="AL729" s="14"/>
      <c r="AM729" s="14"/>
    </row>
    <row r="730" spans="1:39" ht="15">
      <c r="A730" s="817">
        <v>7</v>
      </c>
      <c r="B730" s="879" t="s">
        <v>88</v>
      </c>
      <c r="C730" s="422">
        <f t="shared" si="56"/>
        <v>1079.9981422726178</v>
      </c>
      <c r="D730" s="420">
        <v>1044.18</v>
      </c>
      <c r="E730" s="921">
        <f t="shared" si="54"/>
        <v>0.9668349964035621</v>
      </c>
      <c r="F730" s="21"/>
      <c r="H730" s="173">
        <v>529.61</v>
      </c>
      <c r="I730" s="173">
        <v>514.57</v>
      </c>
      <c r="J730" s="173">
        <f t="shared" si="57"/>
        <v>1044.18</v>
      </c>
      <c r="AA730" s="299"/>
      <c r="AB730" s="299"/>
      <c r="AC730" s="173"/>
      <c r="AD730" s="25">
        <f t="shared" si="55"/>
        <v>0</v>
      </c>
      <c r="AE730" s="546"/>
      <c r="AF730" s="41"/>
      <c r="AG730" s="14"/>
      <c r="AH730" s="14"/>
      <c r="AI730" s="14"/>
      <c r="AJ730" s="14"/>
      <c r="AK730" s="14"/>
      <c r="AL730" s="14"/>
      <c r="AM730" s="14"/>
    </row>
    <row r="731" spans="1:39" ht="15">
      <c r="A731" s="817">
        <v>8</v>
      </c>
      <c r="B731" s="879" t="s">
        <v>89</v>
      </c>
      <c r="C731" s="422">
        <f t="shared" si="56"/>
        <v>3638.871864792875</v>
      </c>
      <c r="D731" s="420">
        <v>3613.35</v>
      </c>
      <c r="E731" s="921">
        <f t="shared" si="54"/>
        <v>0.9929863249542238</v>
      </c>
      <c r="F731" s="21"/>
      <c r="H731" s="173">
        <v>2088.4300000000003</v>
      </c>
      <c r="I731" s="173">
        <v>1524.9199999999996</v>
      </c>
      <c r="J731" s="173">
        <f t="shared" si="57"/>
        <v>3613.35</v>
      </c>
      <c r="AA731" s="299"/>
      <c r="AB731" s="299"/>
      <c r="AC731" s="173"/>
      <c r="AD731" s="25">
        <f t="shared" si="55"/>
        <v>0</v>
      </c>
      <c r="AE731" s="546"/>
      <c r="AF731" s="41"/>
      <c r="AG731" s="14"/>
      <c r="AH731" s="14"/>
      <c r="AI731" s="14"/>
      <c r="AJ731" s="14"/>
      <c r="AK731" s="14"/>
      <c r="AL731" s="14"/>
      <c r="AM731" s="14"/>
    </row>
    <row r="732" spans="1:39" s="21" customFormat="1" ht="15">
      <c r="A732" s="818">
        <v>9</v>
      </c>
      <c r="B732" s="879" t="s">
        <v>90</v>
      </c>
      <c r="C732" s="422">
        <f t="shared" si="56"/>
        <v>1430.4742018789261</v>
      </c>
      <c r="D732" s="420">
        <v>1311.48</v>
      </c>
      <c r="E732" s="921">
        <f t="shared" si="54"/>
        <v>0.9168148564143084</v>
      </c>
      <c r="G732" s="582"/>
      <c r="H732" s="419">
        <v>746.75</v>
      </c>
      <c r="I732" s="419">
        <v>564.73</v>
      </c>
      <c r="J732" s="173">
        <f t="shared" si="57"/>
        <v>1311.48</v>
      </c>
      <c r="K732" s="27"/>
      <c r="L732" s="27"/>
      <c r="M732" s="27"/>
      <c r="N732" s="27"/>
      <c r="O732" s="27"/>
      <c r="P732" s="1236"/>
      <c r="Q732" s="27"/>
      <c r="R732" s="27"/>
      <c r="S732" s="27"/>
      <c r="T732" s="27"/>
      <c r="U732" s="27"/>
      <c r="V732" s="27"/>
      <c r="W732" s="27"/>
      <c r="X732" s="27"/>
      <c r="AA732" s="474"/>
      <c r="AB732" s="474"/>
      <c r="AC732" s="419"/>
      <c r="AD732" s="93">
        <f t="shared" si="55"/>
        <v>0</v>
      </c>
      <c r="AE732" s="553"/>
      <c r="AF732" s="40"/>
      <c r="AG732" s="42"/>
      <c r="AH732" s="42"/>
      <c r="AI732" s="42"/>
      <c r="AJ732" s="42"/>
      <c r="AK732" s="42"/>
      <c r="AL732" s="42"/>
      <c r="AM732" s="42"/>
    </row>
    <row r="733" spans="1:39" s="21" customFormat="1" ht="15">
      <c r="A733" s="818">
        <v>10</v>
      </c>
      <c r="B733" s="879" t="s">
        <v>170</v>
      </c>
      <c r="C733" s="422">
        <f t="shared" si="56"/>
        <v>365.2100183809906</v>
      </c>
      <c r="D733" s="420">
        <v>214.99</v>
      </c>
      <c r="E733" s="921">
        <f t="shared" si="54"/>
        <v>0.5886749792710242</v>
      </c>
      <c r="G733" s="582"/>
      <c r="H733" s="419">
        <v>121.4</v>
      </c>
      <c r="I733" s="419">
        <v>93.59</v>
      </c>
      <c r="J733" s="173">
        <f t="shared" si="57"/>
        <v>214.99</v>
      </c>
      <c r="K733" s="27"/>
      <c r="L733" s="27"/>
      <c r="M733" s="27"/>
      <c r="N733" s="27"/>
      <c r="O733" s="27"/>
      <c r="P733" s="1236"/>
      <c r="Q733" s="27"/>
      <c r="R733" s="27"/>
      <c r="S733" s="27"/>
      <c r="T733" s="27"/>
      <c r="U733" s="27"/>
      <c r="V733" s="27"/>
      <c r="W733" s="27"/>
      <c r="X733" s="27"/>
      <c r="AA733" s="474"/>
      <c r="AB733" s="474"/>
      <c r="AC733" s="419"/>
      <c r="AD733" s="93">
        <f t="shared" si="55"/>
        <v>0</v>
      </c>
      <c r="AE733" s="553"/>
      <c r="AF733" s="40"/>
      <c r="AG733" s="42"/>
      <c r="AH733" s="42"/>
      <c r="AI733" s="42"/>
      <c r="AJ733" s="42"/>
      <c r="AK733" s="42"/>
      <c r="AL733" s="42"/>
      <c r="AM733" s="42"/>
    </row>
    <row r="734" spans="1:39" s="21" customFormat="1" ht="15">
      <c r="A734" s="818">
        <v>11</v>
      </c>
      <c r="B734" s="879" t="s">
        <v>91</v>
      </c>
      <c r="C734" s="422">
        <f t="shared" si="56"/>
        <v>1735.881134309806</v>
      </c>
      <c r="D734" s="420">
        <v>1674.6</v>
      </c>
      <c r="E734" s="921">
        <f t="shared" si="54"/>
        <v>0.9646973902195373</v>
      </c>
      <c r="G734" s="582"/>
      <c r="H734" s="419">
        <v>967.35</v>
      </c>
      <c r="I734" s="419">
        <v>707.25</v>
      </c>
      <c r="J734" s="173">
        <f t="shared" si="57"/>
        <v>1674.6</v>
      </c>
      <c r="K734" s="27"/>
      <c r="L734" s="27"/>
      <c r="M734" s="27"/>
      <c r="N734" s="27"/>
      <c r="O734" s="27"/>
      <c r="P734" s="1236"/>
      <c r="Q734" s="27"/>
      <c r="R734" s="27"/>
      <c r="S734" s="27"/>
      <c r="T734" s="27"/>
      <c r="U734" s="27"/>
      <c r="V734" s="27"/>
      <c r="W734" s="27"/>
      <c r="X734" s="27"/>
      <c r="AA734" s="474"/>
      <c r="AB734" s="474"/>
      <c r="AC734" s="419"/>
      <c r="AD734" s="93">
        <f t="shared" si="55"/>
        <v>0</v>
      </c>
      <c r="AE734" s="553"/>
      <c r="AF734" s="40"/>
      <c r="AG734" s="42"/>
      <c r="AH734" s="42"/>
      <c r="AI734" s="42"/>
      <c r="AJ734" s="42"/>
      <c r="AK734" s="42"/>
      <c r="AL734" s="42"/>
      <c r="AM734" s="42"/>
    </row>
    <row r="735" spans="1:39" s="21" customFormat="1" ht="15">
      <c r="A735" s="818">
        <v>12</v>
      </c>
      <c r="B735" s="879" t="s">
        <v>168</v>
      </c>
      <c r="C735" s="422">
        <f t="shared" si="56"/>
        <v>1270.2077169373943</v>
      </c>
      <c r="D735" s="420">
        <v>1171.42</v>
      </c>
      <c r="E735" s="921">
        <f t="shared" si="54"/>
        <v>0.9222271163840967</v>
      </c>
      <c r="G735" s="582"/>
      <c r="H735" s="419">
        <v>618.6000000000001</v>
      </c>
      <c r="I735" s="419">
        <v>552.82</v>
      </c>
      <c r="J735" s="173">
        <f t="shared" si="57"/>
        <v>1171.42</v>
      </c>
      <c r="K735" s="27"/>
      <c r="L735" s="27"/>
      <c r="M735" s="27"/>
      <c r="N735" s="27"/>
      <c r="O735" s="27"/>
      <c r="P735" s="1236"/>
      <c r="Q735" s="27"/>
      <c r="R735" s="27"/>
      <c r="S735" s="27"/>
      <c r="T735" s="27"/>
      <c r="U735" s="27"/>
      <c r="V735" s="27"/>
      <c r="W735" s="27"/>
      <c r="X735" s="27"/>
      <c r="AA735" s="474"/>
      <c r="AB735" s="474"/>
      <c r="AC735" s="419"/>
      <c r="AD735" s="93">
        <f t="shared" si="55"/>
        <v>0</v>
      </c>
      <c r="AE735" s="553"/>
      <c r="AF735" s="40"/>
      <c r="AG735" s="42"/>
      <c r="AH735" s="42"/>
      <c r="AI735" s="42"/>
      <c r="AJ735" s="42"/>
      <c r="AK735" s="42"/>
      <c r="AL735" s="42"/>
      <c r="AM735" s="42"/>
    </row>
    <row r="736" spans="1:39" s="21" customFormat="1" ht="15">
      <c r="A736" s="818">
        <v>13</v>
      </c>
      <c r="B736" s="879" t="s">
        <v>92</v>
      </c>
      <c r="C736" s="422">
        <f t="shared" si="56"/>
        <v>1094.5316492785107</v>
      </c>
      <c r="D736" s="420">
        <v>900.6500000000001</v>
      </c>
      <c r="E736" s="921">
        <f t="shared" si="54"/>
        <v>0.8228633686323161</v>
      </c>
      <c r="G736" s="582"/>
      <c r="H736" s="419">
        <v>511.98</v>
      </c>
      <c r="I736" s="419">
        <v>388.67</v>
      </c>
      <c r="J736" s="173">
        <f t="shared" si="57"/>
        <v>900.6500000000001</v>
      </c>
      <c r="K736" s="27"/>
      <c r="L736" s="27"/>
      <c r="M736" s="27"/>
      <c r="N736" s="27"/>
      <c r="O736" s="27"/>
      <c r="P736" s="1236"/>
      <c r="Q736" s="27"/>
      <c r="R736" s="27"/>
      <c r="S736" s="27"/>
      <c r="T736" s="27"/>
      <c r="U736" s="27"/>
      <c r="V736" s="27"/>
      <c r="W736" s="27"/>
      <c r="X736" s="27"/>
      <c r="AA736" s="474"/>
      <c r="AB736" s="474"/>
      <c r="AC736" s="419"/>
      <c r="AD736" s="93">
        <f t="shared" si="55"/>
        <v>0</v>
      </c>
      <c r="AE736" s="553"/>
      <c r="AF736" s="40"/>
      <c r="AG736" s="42"/>
      <c r="AH736" s="42"/>
      <c r="AI736" s="42"/>
      <c r="AJ736" s="42"/>
      <c r="AK736" s="42"/>
      <c r="AL736" s="42"/>
      <c r="AM736" s="42"/>
    </row>
    <row r="737" spans="1:39" s="21" customFormat="1" ht="15">
      <c r="A737" s="818">
        <v>14</v>
      </c>
      <c r="B737" s="879" t="s">
        <v>93</v>
      </c>
      <c r="C737" s="422">
        <f t="shared" si="56"/>
        <v>1176.309637013036</v>
      </c>
      <c r="D737" s="420">
        <v>1114.66</v>
      </c>
      <c r="E737" s="921">
        <f t="shared" si="54"/>
        <v>0.9475906384907457</v>
      </c>
      <c r="G737" s="582"/>
      <c r="H737" s="419">
        <v>571.5600000000001</v>
      </c>
      <c r="I737" s="419">
        <v>543.1</v>
      </c>
      <c r="J737" s="173">
        <f t="shared" si="57"/>
        <v>1114.66</v>
      </c>
      <c r="K737" s="27"/>
      <c r="L737" s="27"/>
      <c r="M737" s="27"/>
      <c r="N737" s="27"/>
      <c r="O737" s="27"/>
      <c r="P737" s="1236"/>
      <c r="Q737" s="27"/>
      <c r="R737" s="27"/>
      <c r="S737" s="27"/>
      <c r="T737" s="27"/>
      <c r="U737" s="27"/>
      <c r="V737" s="27"/>
      <c r="W737" s="27"/>
      <c r="X737" s="27"/>
      <c r="AA737" s="474"/>
      <c r="AB737" s="474"/>
      <c r="AC737" s="419"/>
      <c r="AD737" s="93">
        <f t="shared" si="55"/>
        <v>0</v>
      </c>
      <c r="AE737" s="553"/>
      <c r="AF737" s="40"/>
      <c r="AG737" s="42"/>
      <c r="AH737" s="42"/>
      <c r="AI737" s="42"/>
      <c r="AJ737" s="42"/>
      <c r="AK737" s="42"/>
      <c r="AL737" s="42"/>
      <c r="AM737" s="42"/>
    </row>
    <row r="738" spans="1:39" s="21" customFormat="1" ht="15">
      <c r="A738" s="818">
        <v>15</v>
      </c>
      <c r="B738" s="879" t="s">
        <v>298</v>
      </c>
      <c r="C738" s="422">
        <f t="shared" si="56"/>
        <v>900.3342181717005</v>
      </c>
      <c r="D738" s="420">
        <v>727.85</v>
      </c>
      <c r="E738" s="921">
        <f t="shared" si="54"/>
        <v>0.8084220118591489</v>
      </c>
      <c r="G738" s="582"/>
      <c r="H738" s="419">
        <v>371.92</v>
      </c>
      <c r="I738" s="419">
        <v>355.93</v>
      </c>
      <c r="J738" s="173">
        <f t="shared" si="57"/>
        <v>727.85</v>
      </c>
      <c r="K738" s="27"/>
      <c r="L738" s="27"/>
      <c r="M738" s="27"/>
      <c r="N738" s="27"/>
      <c r="O738" s="27"/>
      <c r="P738" s="1236"/>
      <c r="Q738" s="27"/>
      <c r="R738" s="27"/>
      <c r="S738" s="27"/>
      <c r="T738" s="27"/>
      <c r="U738" s="27"/>
      <c r="V738" s="27"/>
      <c r="W738" s="27"/>
      <c r="X738" s="27"/>
      <c r="AA738" s="474"/>
      <c r="AB738" s="474"/>
      <c r="AC738" s="419"/>
      <c r="AD738" s="93">
        <f t="shared" si="55"/>
        <v>0</v>
      </c>
      <c r="AE738" s="553"/>
      <c r="AF738" s="40"/>
      <c r="AG738" s="42"/>
      <c r="AH738" s="42"/>
      <c r="AI738" s="42"/>
      <c r="AJ738" s="42"/>
      <c r="AK738" s="42"/>
      <c r="AL738" s="42"/>
      <c r="AM738" s="42"/>
    </row>
    <row r="739" spans="1:39" s="21" customFormat="1" ht="15">
      <c r="A739" s="818">
        <v>16</v>
      </c>
      <c r="B739" s="879" t="s">
        <v>299</v>
      </c>
      <c r="C739" s="422">
        <f t="shared" si="56"/>
        <v>1868.866314223331</v>
      </c>
      <c r="D739" s="420">
        <v>1777.19</v>
      </c>
      <c r="E739" s="921">
        <f t="shared" si="54"/>
        <v>0.950945493786467</v>
      </c>
      <c r="G739" s="582"/>
      <c r="H739" s="419">
        <v>938.01</v>
      </c>
      <c r="I739" s="419">
        <v>839.1800000000001</v>
      </c>
      <c r="J739" s="173">
        <f t="shared" si="57"/>
        <v>1777.19</v>
      </c>
      <c r="K739" s="27"/>
      <c r="L739" s="27"/>
      <c r="M739" s="27"/>
      <c r="N739" s="27"/>
      <c r="O739" s="27"/>
      <c r="P739" s="1236"/>
      <c r="Q739" s="27"/>
      <c r="R739" s="27"/>
      <c r="S739" s="27"/>
      <c r="T739" s="27"/>
      <c r="U739" s="27"/>
      <c r="V739" s="27"/>
      <c r="W739" s="27"/>
      <c r="X739" s="27"/>
      <c r="AA739" s="474"/>
      <c r="AB739" s="474"/>
      <c r="AC739" s="419"/>
      <c r="AD739" s="93">
        <f t="shared" si="55"/>
        <v>0</v>
      </c>
      <c r="AE739" s="553"/>
      <c r="AF739" s="40"/>
      <c r="AG739" s="42"/>
      <c r="AH739" s="42"/>
      <c r="AI739" s="42"/>
      <c r="AJ739" s="42"/>
      <c r="AK739" s="42"/>
      <c r="AL739" s="42"/>
      <c r="AM739" s="42"/>
    </row>
    <row r="740" spans="1:39" s="21" customFormat="1" ht="15">
      <c r="A740" s="818">
        <v>17</v>
      </c>
      <c r="B740" s="879" t="s">
        <v>176</v>
      </c>
      <c r="C740" s="422">
        <f t="shared" si="56"/>
        <v>1315.450382636934</v>
      </c>
      <c r="D740" s="420">
        <v>1225.6</v>
      </c>
      <c r="E740" s="921">
        <f t="shared" si="54"/>
        <v>0.9316961066544972</v>
      </c>
      <c r="G740" s="582"/>
      <c r="H740" s="419">
        <v>676.3199999999999</v>
      </c>
      <c r="I740" s="419">
        <v>549.28</v>
      </c>
      <c r="J740" s="173">
        <f t="shared" si="57"/>
        <v>1225.6</v>
      </c>
      <c r="K740" s="27"/>
      <c r="L740" s="27"/>
      <c r="M740" s="27"/>
      <c r="N740" s="27"/>
      <c r="O740" s="27"/>
      <c r="P740" s="1236"/>
      <c r="Q740" s="27"/>
      <c r="R740" s="27"/>
      <c r="S740" s="27"/>
      <c r="T740" s="27"/>
      <c r="U740" s="27"/>
      <c r="V740" s="27"/>
      <c r="W740" s="27"/>
      <c r="X740" s="27"/>
      <c r="AA740" s="474"/>
      <c r="AB740" s="474"/>
      <c r="AC740" s="419"/>
      <c r="AD740" s="93">
        <f t="shared" si="55"/>
        <v>0</v>
      </c>
      <c r="AE740" s="553"/>
      <c r="AF740" s="40"/>
      <c r="AG740" s="42"/>
      <c r="AH740" s="42"/>
      <c r="AI740" s="42"/>
      <c r="AJ740" s="42"/>
      <c r="AK740" s="42"/>
      <c r="AL740" s="42"/>
      <c r="AM740" s="42"/>
    </row>
    <row r="741" spans="1:39" s="21" customFormat="1" ht="15">
      <c r="A741" s="818">
        <v>18</v>
      </c>
      <c r="B741" s="879" t="s">
        <v>94</v>
      </c>
      <c r="C741" s="422">
        <f t="shared" si="56"/>
        <v>1976.985835917967</v>
      </c>
      <c r="D741" s="420">
        <v>1897.3400000000001</v>
      </c>
      <c r="E741" s="921">
        <f t="shared" si="54"/>
        <v>0.9597135020034248</v>
      </c>
      <c r="G741" s="582"/>
      <c r="H741" s="419">
        <v>1145.65</v>
      </c>
      <c r="I741" s="419">
        <v>751.69</v>
      </c>
      <c r="J741" s="173">
        <f t="shared" si="57"/>
        <v>1897.3400000000001</v>
      </c>
      <c r="K741" s="27"/>
      <c r="L741" s="27"/>
      <c r="M741" s="27"/>
      <c r="N741" s="27"/>
      <c r="O741" s="27"/>
      <c r="P741" s="1236"/>
      <c r="Q741" s="27"/>
      <c r="R741" s="27"/>
      <c r="S741" s="27"/>
      <c r="T741" s="27"/>
      <c r="U741" s="27"/>
      <c r="V741" s="27"/>
      <c r="W741" s="27"/>
      <c r="X741" s="27"/>
      <c r="AA741" s="474"/>
      <c r="AB741" s="474"/>
      <c r="AC741" s="419"/>
      <c r="AD741" s="93">
        <f t="shared" si="55"/>
        <v>0</v>
      </c>
      <c r="AE741" s="553"/>
      <c r="AF741" s="40"/>
      <c r="AG741" s="42"/>
      <c r="AH741" s="42"/>
      <c r="AI741" s="42"/>
      <c r="AJ741" s="42"/>
      <c r="AK741" s="42"/>
      <c r="AL741" s="42"/>
      <c r="AM741" s="42"/>
    </row>
    <row r="742" spans="1:39" s="21" customFormat="1" ht="15">
      <c r="A742" s="818">
        <v>19</v>
      </c>
      <c r="B742" s="879" t="s">
        <v>95</v>
      </c>
      <c r="C742" s="422">
        <f t="shared" si="56"/>
        <v>1499.6217401669455</v>
      </c>
      <c r="D742" s="420">
        <v>1361.2199999999998</v>
      </c>
      <c r="E742" s="921">
        <f t="shared" si="54"/>
        <v>0.9077088998779531</v>
      </c>
      <c r="G742" s="582"/>
      <c r="H742" s="419">
        <v>778.62</v>
      </c>
      <c r="I742" s="419">
        <v>582.5999999999999</v>
      </c>
      <c r="J742" s="173">
        <f t="shared" si="57"/>
        <v>1361.2199999999998</v>
      </c>
      <c r="K742" s="27"/>
      <c r="L742" s="27"/>
      <c r="M742" s="27"/>
      <c r="N742" s="27"/>
      <c r="O742" s="27"/>
      <c r="P742" s="1236"/>
      <c r="Q742" s="27"/>
      <c r="R742" s="27"/>
      <c r="S742" s="27"/>
      <c r="T742" s="27"/>
      <c r="U742" s="27"/>
      <c r="V742" s="27"/>
      <c r="W742" s="27"/>
      <c r="X742" s="27"/>
      <c r="AA742" s="474"/>
      <c r="AB742" s="474"/>
      <c r="AC742" s="419"/>
      <c r="AD742" s="93">
        <f t="shared" si="55"/>
        <v>0</v>
      </c>
      <c r="AE742" s="553"/>
      <c r="AF742" s="40"/>
      <c r="AG742" s="42"/>
      <c r="AH742" s="42"/>
      <c r="AI742" s="42"/>
      <c r="AJ742" s="42"/>
      <c r="AK742" s="42"/>
      <c r="AL742" s="42"/>
      <c r="AM742" s="42"/>
    </row>
    <row r="743" spans="1:39" s="21" customFormat="1" ht="15">
      <c r="A743" s="818">
        <v>20</v>
      </c>
      <c r="B743" s="879" t="s">
        <v>96</v>
      </c>
      <c r="C743" s="422">
        <f t="shared" si="56"/>
        <v>1756.504496534878</v>
      </c>
      <c r="D743" s="420">
        <v>1542.4</v>
      </c>
      <c r="E743" s="921">
        <f t="shared" si="54"/>
        <v>0.8781076296945156</v>
      </c>
      <c r="G743" s="582"/>
      <c r="H743" s="419">
        <v>799.29</v>
      </c>
      <c r="I743" s="419">
        <v>743.11</v>
      </c>
      <c r="J743" s="173">
        <f t="shared" si="57"/>
        <v>1542.4</v>
      </c>
      <c r="K743" s="27"/>
      <c r="L743" s="27"/>
      <c r="M743" s="27"/>
      <c r="N743" s="27"/>
      <c r="O743" s="27"/>
      <c r="P743" s="1236"/>
      <c r="Q743" s="27"/>
      <c r="R743" s="27"/>
      <c r="S743" s="27"/>
      <c r="T743" s="27"/>
      <c r="U743" s="27"/>
      <c r="V743" s="27"/>
      <c r="W743" s="27"/>
      <c r="X743" s="27"/>
      <c r="AA743" s="474"/>
      <c r="AB743" s="474"/>
      <c r="AC743" s="419"/>
      <c r="AD743" s="93">
        <f t="shared" si="55"/>
        <v>0</v>
      </c>
      <c r="AE743" s="553"/>
      <c r="AF743" s="40"/>
      <c r="AG743" s="42"/>
      <c r="AH743" s="42"/>
      <c r="AI743" s="42"/>
      <c r="AJ743" s="42"/>
      <c r="AK743" s="42"/>
      <c r="AL743" s="42"/>
      <c r="AM743" s="42"/>
    </row>
    <row r="744" spans="1:39" s="21" customFormat="1" ht="15">
      <c r="A744" s="818">
        <v>21</v>
      </c>
      <c r="B744" s="879" t="s">
        <v>97</v>
      </c>
      <c r="C744" s="422">
        <f t="shared" si="56"/>
        <v>1461.1799523906561</v>
      </c>
      <c r="D744" s="420">
        <v>1458.76</v>
      </c>
      <c r="E744" s="921">
        <f t="shared" si="54"/>
        <v>0.998343836851377</v>
      </c>
      <c r="G744" s="582"/>
      <c r="H744" s="419">
        <v>822.88</v>
      </c>
      <c r="I744" s="419">
        <v>635.88</v>
      </c>
      <c r="J744" s="173">
        <f t="shared" si="57"/>
        <v>1458.76</v>
      </c>
      <c r="K744" s="27"/>
      <c r="L744" s="27"/>
      <c r="M744" s="27"/>
      <c r="N744" s="27"/>
      <c r="O744" s="27"/>
      <c r="P744" s="1236"/>
      <c r="Q744" s="27"/>
      <c r="R744" s="27"/>
      <c r="S744" s="27"/>
      <c r="T744" s="27"/>
      <c r="U744" s="27"/>
      <c r="V744" s="27"/>
      <c r="W744" s="27"/>
      <c r="X744" s="27"/>
      <c r="AA744" s="474"/>
      <c r="AB744" s="474"/>
      <c r="AC744" s="419"/>
      <c r="AD744" s="93">
        <f t="shared" si="55"/>
        <v>0</v>
      </c>
      <c r="AE744" s="553"/>
      <c r="AF744" s="40"/>
      <c r="AG744" s="42"/>
      <c r="AH744" s="42"/>
      <c r="AI744" s="42"/>
      <c r="AJ744" s="42"/>
      <c r="AK744" s="42"/>
      <c r="AL744" s="42"/>
      <c r="AM744" s="42"/>
    </row>
    <row r="745" spans="1:39" s="21" customFormat="1" ht="15">
      <c r="A745" s="818">
        <v>22</v>
      </c>
      <c r="B745" s="879" t="s">
        <v>98</v>
      </c>
      <c r="C745" s="422">
        <f t="shared" si="56"/>
        <v>4247.25537494029</v>
      </c>
      <c r="D745" s="420">
        <v>4176.92</v>
      </c>
      <c r="E745" s="921">
        <f t="shared" si="54"/>
        <v>0.983439805537646</v>
      </c>
      <c r="G745" s="582"/>
      <c r="H745" s="419">
        <v>2415.94</v>
      </c>
      <c r="I745" s="419">
        <v>1760.98</v>
      </c>
      <c r="J745" s="173">
        <f t="shared" si="57"/>
        <v>4176.92</v>
      </c>
      <c r="K745" s="27"/>
      <c r="L745" s="27"/>
      <c r="M745" s="27"/>
      <c r="N745" s="27"/>
      <c r="O745" s="27"/>
      <c r="P745" s="1236"/>
      <c r="Q745" s="27"/>
      <c r="R745" s="27"/>
      <c r="S745" s="27"/>
      <c r="T745" s="27"/>
      <c r="U745" s="27"/>
      <c r="V745" s="27"/>
      <c r="W745" s="27"/>
      <c r="X745" s="27"/>
      <c r="AA745" s="474"/>
      <c r="AB745" s="474"/>
      <c r="AC745" s="419"/>
      <c r="AD745" s="93">
        <f t="shared" si="55"/>
        <v>0</v>
      </c>
      <c r="AE745" s="553"/>
      <c r="AF745" s="40"/>
      <c r="AG745" s="42"/>
      <c r="AH745" s="42"/>
      <c r="AI745" s="42"/>
      <c r="AJ745" s="42"/>
      <c r="AK745" s="42"/>
      <c r="AL745" s="42"/>
      <c r="AM745" s="42"/>
    </row>
    <row r="746" spans="1:39" s="21" customFormat="1" ht="15">
      <c r="A746" s="818">
        <v>23</v>
      </c>
      <c r="B746" s="879" t="s">
        <v>99</v>
      </c>
      <c r="C746" s="422">
        <f t="shared" si="56"/>
        <v>1030.653061115621</v>
      </c>
      <c r="D746" s="420">
        <v>907.0799999999999</v>
      </c>
      <c r="E746" s="921">
        <f t="shared" si="54"/>
        <v>0.8801021742642858</v>
      </c>
      <c r="G746" s="582"/>
      <c r="H746" s="419">
        <v>487.9</v>
      </c>
      <c r="I746" s="419">
        <v>419.18</v>
      </c>
      <c r="J746" s="173">
        <f t="shared" si="57"/>
        <v>907.0799999999999</v>
      </c>
      <c r="K746" s="27"/>
      <c r="L746" s="27"/>
      <c r="M746" s="27"/>
      <c r="N746" s="27"/>
      <c r="O746" s="27"/>
      <c r="P746" s="1236"/>
      <c r="Q746" s="27"/>
      <c r="R746" s="27"/>
      <c r="S746" s="27"/>
      <c r="T746" s="27"/>
      <c r="U746" s="27"/>
      <c r="V746" s="27"/>
      <c r="W746" s="27"/>
      <c r="X746" s="27"/>
      <c r="AA746" s="474"/>
      <c r="AB746" s="474"/>
      <c r="AC746" s="419"/>
      <c r="AD746" s="93">
        <f t="shared" si="55"/>
        <v>0</v>
      </c>
      <c r="AE746" s="553"/>
      <c r="AF746" s="40"/>
      <c r="AG746" s="42"/>
      <c r="AH746" s="42"/>
      <c r="AI746" s="42"/>
      <c r="AJ746" s="42"/>
      <c r="AK746" s="42"/>
      <c r="AL746" s="42"/>
      <c r="AM746" s="42"/>
    </row>
    <row r="747" spans="1:39" s="21" customFormat="1" ht="15">
      <c r="A747" s="818">
        <v>24</v>
      </c>
      <c r="B747" s="879" t="s">
        <v>169</v>
      </c>
      <c r="C747" s="422">
        <f t="shared" si="56"/>
        <v>1265.3817021997584</v>
      </c>
      <c r="D747" s="420">
        <v>1223.25</v>
      </c>
      <c r="E747" s="921">
        <f t="shared" si="54"/>
        <v>0.966704353218862</v>
      </c>
      <c r="G747" s="582"/>
      <c r="H747" s="419">
        <v>662.98</v>
      </c>
      <c r="I747" s="419">
        <v>560.27</v>
      </c>
      <c r="J747" s="173">
        <f t="shared" si="57"/>
        <v>1223.25</v>
      </c>
      <c r="K747" s="27"/>
      <c r="L747" s="27"/>
      <c r="M747" s="27"/>
      <c r="N747" s="27"/>
      <c r="O747" s="27"/>
      <c r="P747" s="1236"/>
      <c r="Q747" s="27"/>
      <c r="R747" s="27"/>
      <c r="S747" s="27"/>
      <c r="T747" s="27"/>
      <c r="U747" s="27"/>
      <c r="V747" s="27"/>
      <c r="W747" s="27"/>
      <c r="X747" s="27"/>
      <c r="AA747" s="474"/>
      <c r="AB747" s="474"/>
      <c r="AC747" s="419"/>
      <c r="AD747" s="93">
        <f t="shared" si="55"/>
        <v>0</v>
      </c>
      <c r="AE747" s="553"/>
      <c r="AF747" s="40"/>
      <c r="AG747" s="42"/>
      <c r="AH747" s="42"/>
      <c r="AI747" s="42"/>
      <c r="AJ747" s="42"/>
      <c r="AK747" s="42"/>
      <c r="AL747" s="42"/>
      <c r="AM747" s="42"/>
    </row>
    <row r="748" spans="1:39" ht="15">
      <c r="A748" s="819">
        <v>25</v>
      </c>
      <c r="B748" s="879" t="s">
        <v>100</v>
      </c>
      <c r="C748" s="422">
        <f t="shared" si="56"/>
        <v>2535.326691981629</v>
      </c>
      <c r="D748" s="420">
        <v>2480.4300000000003</v>
      </c>
      <c r="E748" s="921">
        <f t="shared" si="54"/>
        <v>0.9783472906449302</v>
      </c>
      <c r="F748" s="21"/>
      <c r="H748" s="173">
        <v>1438.88</v>
      </c>
      <c r="I748" s="173">
        <v>1041.55</v>
      </c>
      <c r="J748" s="173">
        <f t="shared" si="57"/>
        <v>2480.4300000000003</v>
      </c>
      <c r="AA748" s="299"/>
      <c r="AB748" s="299"/>
      <c r="AC748" s="173"/>
      <c r="AD748" s="25">
        <f t="shared" si="55"/>
        <v>0</v>
      </c>
      <c r="AE748" s="546"/>
      <c r="AF748" s="41"/>
      <c r="AG748" s="14"/>
      <c r="AH748" s="14"/>
      <c r="AI748" s="14"/>
      <c r="AJ748" s="14"/>
      <c r="AK748" s="14"/>
      <c r="AL748" s="14"/>
      <c r="AM748" s="14"/>
    </row>
    <row r="749" spans="1:39" ht="15">
      <c r="A749" s="819">
        <v>26</v>
      </c>
      <c r="B749" s="879" t="s">
        <v>101</v>
      </c>
      <c r="C749" s="422">
        <f t="shared" si="56"/>
        <v>1416.73</v>
      </c>
      <c r="D749" s="420">
        <v>1409.13</v>
      </c>
      <c r="E749" s="921">
        <f t="shared" si="54"/>
        <v>0.9946355339408357</v>
      </c>
      <c r="F749" s="21"/>
      <c r="H749" s="173">
        <v>827.81</v>
      </c>
      <c r="I749" s="173">
        <v>581.32</v>
      </c>
      <c r="J749" s="173">
        <f t="shared" si="57"/>
        <v>1409.13</v>
      </c>
      <c r="AA749" s="299"/>
      <c r="AB749" s="299"/>
      <c r="AC749" s="173"/>
      <c r="AD749" s="25">
        <f t="shared" si="55"/>
        <v>0</v>
      </c>
      <c r="AE749" s="546"/>
      <c r="AF749" s="41"/>
      <c r="AG749" s="14"/>
      <c r="AH749" s="14"/>
      <c r="AI749" s="14"/>
      <c r="AJ749" s="14"/>
      <c r="AK749" s="14"/>
      <c r="AL749" s="14"/>
      <c r="AM749" s="14"/>
    </row>
    <row r="750" spans="1:39" ht="15">
      <c r="A750" s="819">
        <v>27</v>
      </c>
      <c r="B750" s="879" t="s">
        <v>102</v>
      </c>
      <c r="C750" s="422">
        <f t="shared" si="56"/>
        <v>1012.2198037845042</v>
      </c>
      <c r="D750" s="420">
        <v>1010.73</v>
      </c>
      <c r="E750" s="921">
        <f t="shared" si="54"/>
        <v>0.9985281815481835</v>
      </c>
      <c r="F750" s="21"/>
      <c r="H750" s="173">
        <v>575.52</v>
      </c>
      <c r="I750" s="173">
        <v>435.21</v>
      </c>
      <c r="J750" s="173">
        <f t="shared" si="57"/>
        <v>1010.73</v>
      </c>
      <c r="AA750" s="299"/>
      <c r="AB750" s="299"/>
      <c r="AC750" s="173"/>
      <c r="AD750" s="25">
        <f t="shared" si="55"/>
        <v>0</v>
      </c>
      <c r="AE750" s="546"/>
      <c r="AF750" s="41"/>
      <c r="AG750" s="14"/>
      <c r="AH750" s="14"/>
      <c r="AI750" s="14"/>
      <c r="AJ750" s="14"/>
      <c r="AK750" s="14"/>
      <c r="AL750" s="14"/>
      <c r="AM750" s="14"/>
    </row>
    <row r="751" spans="1:39" ht="15">
      <c r="A751" s="820">
        <v>28</v>
      </c>
      <c r="B751" s="880" t="s">
        <v>308</v>
      </c>
      <c r="C751" s="422">
        <f t="shared" si="56"/>
        <v>0</v>
      </c>
      <c r="D751" s="420">
        <v>0</v>
      </c>
      <c r="E751" s="921" t="e">
        <f t="shared" si="54"/>
        <v>#DIV/0!</v>
      </c>
      <c r="F751" s="21"/>
      <c r="H751" s="173">
        <v>0</v>
      </c>
      <c r="I751" s="173">
        <v>0</v>
      </c>
      <c r="J751" s="173">
        <f t="shared" si="57"/>
        <v>0</v>
      </c>
      <c r="AA751" s="299"/>
      <c r="AB751" s="299"/>
      <c r="AC751" s="173"/>
      <c r="AD751" s="25"/>
      <c r="AE751" s="546"/>
      <c r="AF751" s="41"/>
      <c r="AG751" s="14"/>
      <c r="AH751" s="14"/>
      <c r="AI751" s="14"/>
      <c r="AJ751" s="14"/>
      <c r="AK751" s="14"/>
      <c r="AL751" s="14"/>
      <c r="AM751" s="14"/>
    </row>
    <row r="752" spans="1:39" ht="15">
      <c r="A752" s="820">
        <v>29</v>
      </c>
      <c r="B752" s="880" t="s">
        <v>309</v>
      </c>
      <c r="C752" s="422">
        <f t="shared" si="56"/>
        <v>0</v>
      </c>
      <c r="D752" s="420">
        <v>0</v>
      </c>
      <c r="E752" s="921" t="e">
        <f t="shared" si="54"/>
        <v>#DIV/0!</v>
      </c>
      <c r="F752" s="21"/>
      <c r="H752" s="173">
        <v>0</v>
      </c>
      <c r="I752" s="173">
        <v>0</v>
      </c>
      <c r="J752" s="173">
        <f t="shared" si="57"/>
        <v>0</v>
      </c>
      <c r="AA752" s="299"/>
      <c r="AB752" s="299"/>
      <c r="AC752" s="173"/>
      <c r="AD752" s="25"/>
      <c r="AE752" s="546"/>
      <c r="AF752" s="41"/>
      <c r="AG752" s="14"/>
      <c r="AH752" s="14"/>
      <c r="AI752" s="14"/>
      <c r="AJ752" s="14"/>
      <c r="AK752" s="14"/>
      <c r="AL752" s="14"/>
      <c r="AM752" s="14"/>
    </row>
    <row r="753" spans="1:39" ht="15">
      <c r="A753" s="820">
        <v>30</v>
      </c>
      <c r="B753" s="880" t="s">
        <v>310</v>
      </c>
      <c r="C753" s="422">
        <f t="shared" si="56"/>
        <v>0</v>
      </c>
      <c r="D753" s="420">
        <v>0</v>
      </c>
      <c r="E753" s="921" t="e">
        <f t="shared" si="54"/>
        <v>#DIV/0!</v>
      </c>
      <c r="F753" s="21"/>
      <c r="H753" s="173">
        <v>0</v>
      </c>
      <c r="I753" s="173">
        <v>0</v>
      </c>
      <c r="J753" s="173">
        <f t="shared" si="57"/>
        <v>0</v>
      </c>
      <c r="AA753" s="299"/>
      <c r="AB753" s="299"/>
      <c r="AC753" s="173"/>
      <c r="AD753" s="25"/>
      <c r="AE753" s="546"/>
      <c r="AF753" s="41"/>
      <c r="AG753" s="14"/>
      <c r="AH753" s="14"/>
      <c r="AI753" s="14"/>
      <c r="AJ753" s="14"/>
      <c r="AK753" s="14"/>
      <c r="AL753" s="14"/>
      <c r="AM753" s="14"/>
    </row>
    <row r="754" spans="1:39" ht="15">
      <c r="A754" s="820">
        <v>31</v>
      </c>
      <c r="B754" s="880" t="s">
        <v>311</v>
      </c>
      <c r="C754" s="422">
        <f t="shared" si="56"/>
        <v>0</v>
      </c>
      <c r="D754" s="420">
        <v>0</v>
      </c>
      <c r="E754" s="921" t="e">
        <f t="shared" si="54"/>
        <v>#DIV/0!</v>
      </c>
      <c r="F754" s="21"/>
      <c r="H754" s="173">
        <v>0</v>
      </c>
      <c r="I754" s="173">
        <v>0</v>
      </c>
      <c r="J754" s="173">
        <f t="shared" si="57"/>
        <v>0</v>
      </c>
      <c r="AA754" s="299"/>
      <c r="AB754" s="299"/>
      <c r="AC754" s="173"/>
      <c r="AD754" s="25"/>
      <c r="AE754" s="546"/>
      <c r="AF754" s="41"/>
      <c r="AG754" s="14"/>
      <c r="AH754" s="14"/>
      <c r="AI754" s="14"/>
      <c r="AJ754" s="14"/>
      <c r="AK754" s="14"/>
      <c r="AL754" s="14"/>
      <c r="AM754" s="14"/>
    </row>
    <row r="755" spans="1:39" ht="15">
      <c r="A755" s="820">
        <v>32</v>
      </c>
      <c r="B755" s="880" t="s">
        <v>312</v>
      </c>
      <c r="C755" s="422">
        <f t="shared" si="56"/>
        <v>0</v>
      </c>
      <c r="D755" s="420">
        <v>0</v>
      </c>
      <c r="E755" s="921" t="e">
        <f t="shared" si="54"/>
        <v>#DIV/0!</v>
      </c>
      <c r="F755" s="21"/>
      <c r="H755" s="173">
        <v>0</v>
      </c>
      <c r="I755" s="173">
        <v>0</v>
      </c>
      <c r="J755" s="173">
        <f t="shared" si="57"/>
        <v>0</v>
      </c>
      <c r="AA755" s="299"/>
      <c r="AB755" s="299"/>
      <c r="AC755" s="173"/>
      <c r="AD755" s="25"/>
      <c r="AE755" s="546"/>
      <c r="AF755" s="41"/>
      <c r="AG755" s="14"/>
      <c r="AH755" s="14"/>
      <c r="AI755" s="14"/>
      <c r="AJ755" s="14"/>
      <c r="AK755" s="14"/>
      <c r="AL755" s="14"/>
      <c r="AM755" s="14"/>
    </row>
    <row r="756" spans="1:39" ht="16.5" thickBot="1">
      <c r="A756" s="930">
        <v>33</v>
      </c>
      <c r="B756" s="931" t="s">
        <v>313</v>
      </c>
      <c r="C756" s="528">
        <f t="shared" si="56"/>
        <v>0</v>
      </c>
      <c r="D756" s="932">
        <v>0</v>
      </c>
      <c r="E756" s="933" t="e">
        <f t="shared" si="54"/>
        <v>#DIV/0!</v>
      </c>
      <c r="F756" s="2"/>
      <c r="H756" s="173">
        <v>0</v>
      </c>
      <c r="I756" s="173">
        <v>0</v>
      </c>
      <c r="J756" s="173">
        <f t="shared" si="57"/>
        <v>0</v>
      </c>
      <c r="AA756" s="300">
        <f>SUM(AA724:AA750)</f>
        <v>0</v>
      </c>
      <c r="AB756" s="300"/>
      <c r="AC756" s="655">
        <f>SUM(AC724:AC750)</f>
        <v>0</v>
      </c>
      <c r="AD756" s="26">
        <f t="shared" si="55"/>
        <v>0</v>
      </c>
      <c r="AE756" s="554"/>
      <c r="AF756" s="75"/>
      <c r="AG756" s="14"/>
      <c r="AH756" s="14"/>
      <c r="AI756" s="14"/>
      <c r="AJ756" s="14"/>
      <c r="AK756" s="14"/>
      <c r="AL756" s="14"/>
      <c r="AM756" s="14"/>
    </row>
    <row r="757" spans="1:39" ht="21" customHeight="1" thickBot="1">
      <c r="A757" s="953"/>
      <c r="B757" s="954" t="s">
        <v>10</v>
      </c>
      <c r="C757" s="955">
        <f>SUM(C724:C756)</f>
        <v>43635.76659195673</v>
      </c>
      <c r="D757" s="956">
        <f>SUM(D724:D756)</f>
        <v>41358.77</v>
      </c>
      <c r="E757" s="957">
        <f t="shared" si="54"/>
        <v>0.9478181141344623</v>
      </c>
      <c r="F757" s="2"/>
      <c r="H757" s="377">
        <f>SUM(H724:H756)</f>
        <v>23188.560000000005</v>
      </c>
      <c r="I757" s="377">
        <f>SUM(I724:I756)</f>
        <v>18170.21</v>
      </c>
      <c r="J757" s="654">
        <f>SUM(H757:I757)</f>
        <v>41358.770000000004</v>
      </c>
      <c r="AF757" s="14"/>
      <c r="AG757" s="14"/>
      <c r="AH757" s="14"/>
      <c r="AI757" s="14"/>
      <c r="AJ757" s="14"/>
      <c r="AK757" s="14"/>
      <c r="AL757" s="14"/>
      <c r="AM757" s="14"/>
    </row>
    <row r="758" spans="1:39" ht="21" customHeight="1" thickBot="1">
      <c r="A758" s="19"/>
      <c r="B758" s="50"/>
      <c r="C758" s="658"/>
      <c r="D758" s="177"/>
      <c r="E758" s="20"/>
      <c r="F758" s="2"/>
      <c r="AF758" s="14"/>
      <c r="AG758" s="14"/>
      <c r="AH758" s="14"/>
      <c r="AI758" s="14"/>
      <c r="AJ758" s="14"/>
      <c r="AK758" s="14"/>
      <c r="AL758" s="14"/>
      <c r="AM758" s="14"/>
    </row>
    <row r="759" spans="1:39" s="963" customFormat="1" ht="18" customHeight="1" thickBot="1">
      <c r="A759" s="965" t="s">
        <v>350</v>
      </c>
      <c r="B759" s="966"/>
      <c r="C759" s="966"/>
      <c r="D759" s="967"/>
      <c r="E759" s="968"/>
      <c r="F759" s="969"/>
      <c r="G759" s="268"/>
      <c r="H759" s="961"/>
      <c r="I759" s="962"/>
      <c r="J759" s="961"/>
      <c r="K759" s="961"/>
      <c r="L759" s="961"/>
      <c r="M759" s="961"/>
      <c r="N759" s="961"/>
      <c r="O759" s="961"/>
      <c r="P759" s="1259"/>
      <c r="Q759" s="961"/>
      <c r="R759" s="961"/>
      <c r="S759" s="961"/>
      <c r="T759" s="961"/>
      <c r="U759" s="961"/>
      <c r="V759" s="961"/>
      <c r="W759" s="961"/>
      <c r="X759" s="961"/>
      <c r="AF759" s="964"/>
      <c r="AG759" s="964"/>
      <c r="AH759" s="964"/>
      <c r="AI759" s="964"/>
      <c r="AJ759" s="964"/>
      <c r="AK759" s="964"/>
      <c r="AL759" s="964"/>
      <c r="AM759" s="964"/>
    </row>
    <row r="760" spans="1:24" ht="18" customHeight="1" hidden="1">
      <c r="A760" s="464"/>
      <c r="B760" s="465"/>
      <c r="C760" s="465"/>
      <c r="D760" s="466"/>
      <c r="E760" s="213"/>
      <c r="F760" s="79"/>
      <c r="G760" s="716"/>
      <c r="H760" s="78"/>
      <c r="I760" s="393"/>
      <c r="J760" s="78"/>
      <c r="K760" s="78"/>
      <c r="L760" s="78"/>
      <c r="M760" s="78"/>
      <c r="N760" s="78"/>
      <c r="O760" s="78"/>
      <c r="P760" s="1260"/>
      <c r="Q760" s="78"/>
      <c r="R760" s="78"/>
      <c r="S760" s="78"/>
      <c r="T760" s="78"/>
      <c r="U760" s="78"/>
      <c r="V760" s="78"/>
      <c r="W760" s="78"/>
      <c r="X760" s="78"/>
    </row>
    <row r="761" spans="1:24" s="243" customFormat="1" ht="18" customHeight="1" thickBot="1">
      <c r="A761" s="461" t="s">
        <v>284</v>
      </c>
      <c r="B761" s="462"/>
      <c r="C761" s="462"/>
      <c r="D761" s="463"/>
      <c r="E761" s="459"/>
      <c r="F761" s="460"/>
      <c r="G761" s="734"/>
      <c r="H761" s="268"/>
      <c r="I761" s="393"/>
      <c r="J761" s="268"/>
      <c r="K761" s="268"/>
      <c r="L761" s="268"/>
      <c r="M761" s="268"/>
      <c r="N761" s="268"/>
      <c r="O761" s="268"/>
      <c r="P761" s="1261"/>
      <c r="Q761" s="268"/>
      <c r="R761" s="268"/>
      <c r="S761" s="268"/>
      <c r="T761" s="268"/>
      <c r="U761" s="268"/>
      <c r="V761" s="268"/>
      <c r="W761" s="268"/>
      <c r="X761" s="268"/>
    </row>
    <row r="762" spans="1:6" ht="18" customHeight="1" thickBot="1">
      <c r="A762" s="19"/>
      <c r="B762" s="50"/>
      <c r="C762" s="658"/>
      <c r="D762" s="177"/>
      <c r="E762" s="20"/>
      <c r="F762" s="2"/>
    </row>
    <row r="763" spans="1:6" ht="28.5">
      <c r="A763" s="151" t="s">
        <v>36</v>
      </c>
      <c r="B763" s="152" t="s">
        <v>15</v>
      </c>
      <c r="C763" s="152" t="s">
        <v>288</v>
      </c>
      <c r="D763" s="152" t="s">
        <v>289</v>
      </c>
      <c r="E763" s="214" t="s">
        <v>128</v>
      </c>
      <c r="F763" s="2"/>
    </row>
    <row r="764" spans="1:25" s="584" customFormat="1" ht="15">
      <c r="A764" s="846">
        <v>1</v>
      </c>
      <c r="B764" s="879" t="s">
        <v>167</v>
      </c>
      <c r="C764" s="970">
        <v>0.9341011952586823</v>
      </c>
      <c r="D764" s="727">
        <v>0.8639963434967913</v>
      </c>
      <c r="E764" s="847">
        <f aca="true" t="shared" si="58" ref="E764:E797">(D764-C764)*100</f>
        <v>-7.010485176189096</v>
      </c>
      <c r="F764" s="848"/>
      <c r="G764" s="582"/>
      <c r="H764" s="580"/>
      <c r="I764" s="583"/>
      <c r="J764" s="582"/>
      <c r="K764" s="582"/>
      <c r="L764" s="582"/>
      <c r="M764" s="582"/>
      <c r="N764" s="582"/>
      <c r="O764" s="582"/>
      <c r="P764" s="1251"/>
      <c r="Q764" s="582"/>
      <c r="R764" s="582"/>
      <c r="S764" s="582"/>
      <c r="T764" s="582"/>
      <c r="U764" s="582"/>
      <c r="V764" s="582"/>
      <c r="W764" s="582"/>
      <c r="X764" s="582"/>
      <c r="Y764" s="580"/>
    </row>
    <row r="765" spans="1:25" s="584" customFormat="1" ht="15">
      <c r="A765" s="849">
        <v>2</v>
      </c>
      <c r="B765" s="879" t="s">
        <v>84</v>
      </c>
      <c r="C765" s="970">
        <v>0.9240665721936675</v>
      </c>
      <c r="D765" s="727">
        <v>0.9881638381826794</v>
      </c>
      <c r="E765" s="847">
        <f t="shared" si="58"/>
        <v>6.409726598901189</v>
      </c>
      <c r="F765" s="848"/>
      <c r="G765" s="582"/>
      <c r="H765" s="580"/>
      <c r="I765" s="583"/>
      <c r="J765" s="582"/>
      <c r="K765" s="582"/>
      <c r="L765" s="582"/>
      <c r="M765" s="582"/>
      <c r="N765" s="582"/>
      <c r="O765" s="582"/>
      <c r="P765" s="1251"/>
      <c r="Q765" s="582"/>
      <c r="R765" s="582"/>
      <c r="S765" s="582"/>
      <c r="T765" s="582"/>
      <c r="U765" s="582"/>
      <c r="V765" s="582"/>
      <c r="W765" s="582"/>
      <c r="X765" s="582"/>
      <c r="Y765" s="580"/>
    </row>
    <row r="766" spans="1:25" s="584" customFormat="1" ht="15">
      <c r="A766" s="849">
        <v>3</v>
      </c>
      <c r="B766" s="879" t="s">
        <v>85</v>
      </c>
      <c r="C766" s="970">
        <v>0.6991687077782358</v>
      </c>
      <c r="D766" s="727">
        <v>0.9870045689994147</v>
      </c>
      <c r="E766" s="847">
        <f t="shared" si="58"/>
        <v>28.78358612211789</v>
      </c>
      <c r="F766" s="848"/>
      <c r="G766" s="582"/>
      <c r="H766" s="580"/>
      <c r="I766" s="583"/>
      <c r="J766" s="582"/>
      <c r="K766" s="582"/>
      <c r="L766" s="582"/>
      <c r="M766" s="582"/>
      <c r="N766" s="582"/>
      <c r="O766" s="582"/>
      <c r="P766" s="1251"/>
      <c r="Q766" s="582"/>
      <c r="R766" s="582"/>
      <c r="S766" s="582"/>
      <c r="T766" s="582"/>
      <c r="U766" s="582"/>
      <c r="V766" s="582"/>
      <c r="W766" s="582"/>
      <c r="X766" s="582"/>
      <c r="Y766" s="580"/>
    </row>
    <row r="767" spans="1:25" s="584" customFormat="1" ht="15">
      <c r="A767" s="849">
        <v>4</v>
      </c>
      <c r="B767" s="879" t="s">
        <v>86</v>
      </c>
      <c r="C767" s="970">
        <v>0.8576150996208668</v>
      </c>
      <c r="D767" s="727">
        <v>0.9520046256690924</v>
      </c>
      <c r="E767" s="847">
        <f t="shared" si="58"/>
        <v>9.438952604822559</v>
      </c>
      <c r="F767" s="848"/>
      <c r="G767" s="582"/>
      <c r="H767" s="580"/>
      <c r="I767" s="583"/>
      <c r="J767" s="582"/>
      <c r="K767" s="582"/>
      <c r="L767" s="582"/>
      <c r="M767" s="582"/>
      <c r="N767" s="582"/>
      <c r="O767" s="582"/>
      <c r="P767" s="1251"/>
      <c r="Q767" s="582"/>
      <c r="R767" s="582"/>
      <c r="S767" s="582"/>
      <c r="T767" s="582"/>
      <c r="U767" s="582"/>
      <c r="V767" s="582"/>
      <c r="W767" s="582"/>
      <c r="X767" s="582"/>
      <c r="Y767" s="580"/>
    </row>
    <row r="768" spans="1:25" s="584" customFormat="1" ht="15">
      <c r="A768" s="849">
        <v>5</v>
      </c>
      <c r="B768" s="879" t="s">
        <v>174</v>
      </c>
      <c r="C768" s="970">
        <v>0.9679214979285155</v>
      </c>
      <c r="D768" s="727">
        <v>0.9676742539779205</v>
      </c>
      <c r="E768" s="847">
        <f t="shared" si="58"/>
        <v>-0.02472439505949442</v>
      </c>
      <c r="F768" s="848"/>
      <c r="G768" s="582"/>
      <c r="H768" s="580"/>
      <c r="I768" s="583"/>
      <c r="J768" s="582"/>
      <c r="K768" s="582"/>
      <c r="L768" s="582"/>
      <c r="M768" s="582"/>
      <c r="N768" s="582"/>
      <c r="O768" s="582"/>
      <c r="P768" s="1251"/>
      <c r="Q768" s="582"/>
      <c r="R768" s="582"/>
      <c r="S768" s="582"/>
      <c r="T768" s="582"/>
      <c r="U768" s="582"/>
      <c r="V768" s="582"/>
      <c r="W768" s="582"/>
      <c r="X768" s="582"/>
      <c r="Y768" s="580"/>
    </row>
    <row r="769" spans="1:142" s="582" customFormat="1" ht="15">
      <c r="A769" s="849">
        <v>6</v>
      </c>
      <c r="B769" s="879" t="s">
        <v>87</v>
      </c>
      <c r="C769" s="970">
        <v>0.8729436046683401</v>
      </c>
      <c r="D769" s="727">
        <v>0.946223685956383</v>
      </c>
      <c r="E769" s="847">
        <f t="shared" si="58"/>
        <v>7.328008128804287</v>
      </c>
      <c r="F769" s="848"/>
      <c r="H769" s="580"/>
      <c r="I769" s="583"/>
      <c r="P769" s="1251"/>
      <c r="Y769" s="580"/>
      <c r="Z769" s="584"/>
      <c r="AA769" s="584"/>
      <c r="AB769" s="584"/>
      <c r="AC769" s="584"/>
      <c r="AD769" s="584"/>
      <c r="AE769" s="584"/>
      <c r="AF769" s="584"/>
      <c r="AG769" s="584"/>
      <c r="AH769" s="584"/>
      <c r="AI769" s="584"/>
      <c r="AJ769" s="584"/>
      <c r="AK769" s="584"/>
      <c r="AL769" s="584"/>
      <c r="AM769" s="584"/>
      <c r="AN769" s="584"/>
      <c r="AO769" s="584"/>
      <c r="AP769" s="584"/>
      <c r="AQ769" s="584"/>
      <c r="AR769" s="584"/>
      <c r="AS769" s="584"/>
      <c r="AT769" s="584"/>
      <c r="AU769" s="584"/>
      <c r="AV769" s="584"/>
      <c r="AW769" s="584"/>
      <c r="AX769" s="584"/>
      <c r="AY769" s="584"/>
      <c r="AZ769" s="584"/>
      <c r="BA769" s="584"/>
      <c r="BB769" s="584"/>
      <c r="BC769" s="584"/>
      <c r="BD769" s="584"/>
      <c r="BE769" s="584"/>
      <c r="BF769" s="584"/>
      <c r="BG769" s="584"/>
      <c r="BH769" s="584"/>
      <c r="BI769" s="584"/>
      <c r="BJ769" s="584"/>
      <c r="BK769" s="584"/>
      <c r="BL769" s="584"/>
      <c r="BM769" s="584"/>
      <c r="BN769" s="584"/>
      <c r="BO769" s="584"/>
      <c r="BP769" s="584"/>
      <c r="BQ769" s="584"/>
      <c r="BR769" s="584"/>
      <c r="BS769" s="584"/>
      <c r="BT769" s="584"/>
      <c r="BU769" s="584"/>
      <c r="BV769" s="584"/>
      <c r="BW769" s="584"/>
      <c r="BX769" s="584"/>
      <c r="BY769" s="584"/>
      <c r="BZ769" s="584"/>
      <c r="CA769" s="584"/>
      <c r="CB769" s="584"/>
      <c r="CC769" s="584"/>
      <c r="CD769" s="584"/>
      <c r="CE769" s="584"/>
      <c r="CF769" s="584"/>
      <c r="CG769" s="584"/>
      <c r="CH769" s="584"/>
      <c r="CI769" s="584"/>
      <c r="CJ769" s="584"/>
      <c r="CK769" s="584"/>
      <c r="CL769" s="584"/>
      <c r="CM769" s="584"/>
      <c r="CN769" s="584"/>
      <c r="CO769" s="584"/>
      <c r="CP769" s="584"/>
      <c r="CQ769" s="584"/>
      <c r="CR769" s="584"/>
      <c r="CS769" s="584"/>
      <c r="CT769" s="584"/>
      <c r="CU769" s="584"/>
      <c r="CV769" s="584"/>
      <c r="CW769" s="584"/>
      <c r="CX769" s="584"/>
      <c r="CY769" s="584"/>
      <c r="CZ769" s="584"/>
      <c r="DA769" s="584"/>
      <c r="DB769" s="584"/>
      <c r="DC769" s="584"/>
      <c r="DD769" s="584"/>
      <c r="DE769" s="584"/>
      <c r="DF769" s="584"/>
      <c r="DG769" s="584"/>
      <c r="DH769" s="584"/>
      <c r="DI769" s="584"/>
      <c r="DJ769" s="584"/>
      <c r="DK769" s="584"/>
      <c r="DL769" s="584"/>
      <c r="DM769" s="584"/>
      <c r="DN769" s="584"/>
      <c r="DO769" s="584"/>
      <c r="DP769" s="584"/>
      <c r="DQ769" s="584"/>
      <c r="DR769" s="584"/>
      <c r="DS769" s="584"/>
      <c r="DT769" s="584"/>
      <c r="DU769" s="584"/>
      <c r="DV769" s="584"/>
      <c r="DW769" s="584"/>
      <c r="DX769" s="584"/>
      <c r="DY769" s="584"/>
      <c r="DZ769" s="584"/>
      <c r="EA769" s="584"/>
      <c r="EB769" s="584"/>
      <c r="EC769" s="584"/>
      <c r="ED769" s="584"/>
      <c r="EE769" s="584"/>
      <c r="EF769" s="584"/>
      <c r="EG769" s="584"/>
      <c r="EH769" s="584"/>
      <c r="EI769" s="584"/>
      <c r="EJ769" s="584"/>
      <c r="EK769" s="584"/>
      <c r="EL769" s="584"/>
    </row>
    <row r="770" spans="1:142" s="582" customFormat="1" ht="15">
      <c r="A770" s="849">
        <v>7</v>
      </c>
      <c r="B770" s="879" t="s">
        <v>88</v>
      </c>
      <c r="C770" s="970">
        <v>0.97278758330931</v>
      </c>
      <c r="D770" s="727">
        <v>0.9668349964035621</v>
      </c>
      <c r="E770" s="847">
        <f t="shared" si="58"/>
        <v>-0.5952586905747959</v>
      </c>
      <c r="F770" s="848"/>
      <c r="H770" s="580"/>
      <c r="I770" s="583"/>
      <c r="P770" s="1251"/>
      <c r="Y770" s="580"/>
      <c r="Z770" s="584"/>
      <c r="AA770" s="584"/>
      <c r="AB770" s="584"/>
      <c r="AC770" s="584"/>
      <c r="AD770" s="584"/>
      <c r="AE770" s="584"/>
      <c r="AF770" s="584"/>
      <c r="AG770" s="584"/>
      <c r="AH770" s="584"/>
      <c r="AI770" s="584"/>
      <c r="AJ770" s="584"/>
      <c r="AK770" s="584"/>
      <c r="AL770" s="584"/>
      <c r="AM770" s="584"/>
      <c r="AN770" s="584"/>
      <c r="AO770" s="584"/>
      <c r="AP770" s="584"/>
      <c r="AQ770" s="584"/>
      <c r="AR770" s="584"/>
      <c r="AS770" s="584"/>
      <c r="AT770" s="584"/>
      <c r="AU770" s="584"/>
      <c r="AV770" s="584"/>
      <c r="AW770" s="584"/>
      <c r="AX770" s="584"/>
      <c r="AY770" s="584"/>
      <c r="AZ770" s="584"/>
      <c r="BA770" s="584"/>
      <c r="BB770" s="584"/>
      <c r="BC770" s="584"/>
      <c r="BD770" s="584"/>
      <c r="BE770" s="584"/>
      <c r="BF770" s="584"/>
      <c r="BG770" s="584"/>
      <c r="BH770" s="584"/>
      <c r="BI770" s="584"/>
      <c r="BJ770" s="584"/>
      <c r="BK770" s="584"/>
      <c r="BL770" s="584"/>
      <c r="BM770" s="584"/>
      <c r="BN770" s="584"/>
      <c r="BO770" s="584"/>
      <c r="BP770" s="584"/>
      <c r="BQ770" s="584"/>
      <c r="BR770" s="584"/>
      <c r="BS770" s="584"/>
      <c r="BT770" s="584"/>
      <c r="BU770" s="584"/>
      <c r="BV770" s="584"/>
      <c r="BW770" s="584"/>
      <c r="BX770" s="584"/>
      <c r="BY770" s="584"/>
      <c r="BZ770" s="584"/>
      <c r="CA770" s="584"/>
      <c r="CB770" s="584"/>
      <c r="CC770" s="584"/>
      <c r="CD770" s="584"/>
      <c r="CE770" s="584"/>
      <c r="CF770" s="584"/>
      <c r="CG770" s="584"/>
      <c r="CH770" s="584"/>
      <c r="CI770" s="584"/>
      <c r="CJ770" s="584"/>
      <c r="CK770" s="584"/>
      <c r="CL770" s="584"/>
      <c r="CM770" s="584"/>
      <c r="CN770" s="584"/>
      <c r="CO770" s="584"/>
      <c r="CP770" s="584"/>
      <c r="CQ770" s="584"/>
      <c r="CR770" s="584"/>
      <c r="CS770" s="584"/>
      <c r="CT770" s="584"/>
      <c r="CU770" s="584"/>
      <c r="CV770" s="584"/>
      <c r="CW770" s="584"/>
      <c r="CX770" s="584"/>
      <c r="CY770" s="584"/>
      <c r="CZ770" s="584"/>
      <c r="DA770" s="584"/>
      <c r="DB770" s="584"/>
      <c r="DC770" s="584"/>
      <c r="DD770" s="584"/>
      <c r="DE770" s="584"/>
      <c r="DF770" s="584"/>
      <c r="DG770" s="584"/>
      <c r="DH770" s="584"/>
      <c r="DI770" s="584"/>
      <c r="DJ770" s="584"/>
      <c r="DK770" s="584"/>
      <c r="DL770" s="584"/>
      <c r="DM770" s="584"/>
      <c r="DN770" s="584"/>
      <c r="DO770" s="584"/>
      <c r="DP770" s="584"/>
      <c r="DQ770" s="584"/>
      <c r="DR770" s="584"/>
      <c r="DS770" s="584"/>
      <c r="DT770" s="584"/>
      <c r="DU770" s="584"/>
      <c r="DV770" s="584"/>
      <c r="DW770" s="584"/>
      <c r="DX770" s="584"/>
      <c r="DY770" s="584"/>
      <c r="DZ770" s="584"/>
      <c r="EA770" s="584"/>
      <c r="EB770" s="584"/>
      <c r="EC770" s="584"/>
      <c r="ED770" s="584"/>
      <c r="EE770" s="584"/>
      <c r="EF770" s="584"/>
      <c r="EG770" s="584"/>
      <c r="EH770" s="584"/>
      <c r="EI770" s="584"/>
      <c r="EJ770" s="584"/>
      <c r="EK770" s="584"/>
      <c r="EL770" s="584"/>
    </row>
    <row r="771" spans="1:142" s="582" customFormat="1" ht="15">
      <c r="A771" s="849">
        <v>8</v>
      </c>
      <c r="B771" s="879" t="s">
        <v>89</v>
      </c>
      <c r="C771" s="970">
        <v>0.9774169111647836</v>
      </c>
      <c r="D771" s="727">
        <v>0.9929863249542238</v>
      </c>
      <c r="E771" s="847">
        <f t="shared" si="58"/>
        <v>1.5569413789440212</v>
      </c>
      <c r="F771" s="848"/>
      <c r="H771" s="580"/>
      <c r="I771" s="583"/>
      <c r="P771" s="1251"/>
      <c r="Y771" s="580"/>
      <c r="Z771" s="584"/>
      <c r="AA771" s="584"/>
      <c r="AB771" s="584"/>
      <c r="AC771" s="584"/>
      <c r="AD771" s="584"/>
      <c r="AE771" s="584"/>
      <c r="AF771" s="584"/>
      <c r="AG771" s="584"/>
      <c r="AH771" s="584"/>
      <c r="AI771" s="584"/>
      <c r="AJ771" s="584"/>
      <c r="AK771" s="584"/>
      <c r="AL771" s="584"/>
      <c r="AM771" s="584"/>
      <c r="AN771" s="584"/>
      <c r="AO771" s="584"/>
      <c r="AP771" s="584"/>
      <c r="AQ771" s="584"/>
      <c r="AR771" s="584"/>
      <c r="AS771" s="584"/>
      <c r="AT771" s="584"/>
      <c r="AU771" s="584"/>
      <c r="AV771" s="584"/>
      <c r="AW771" s="584"/>
      <c r="AX771" s="584"/>
      <c r="AY771" s="584"/>
      <c r="AZ771" s="584"/>
      <c r="BA771" s="584"/>
      <c r="BB771" s="584"/>
      <c r="BC771" s="584"/>
      <c r="BD771" s="584"/>
      <c r="BE771" s="584"/>
      <c r="BF771" s="584"/>
      <c r="BG771" s="584"/>
      <c r="BH771" s="584"/>
      <c r="BI771" s="584"/>
      <c r="BJ771" s="584"/>
      <c r="BK771" s="584"/>
      <c r="BL771" s="584"/>
      <c r="BM771" s="584"/>
      <c r="BN771" s="584"/>
      <c r="BO771" s="584"/>
      <c r="BP771" s="584"/>
      <c r="BQ771" s="584"/>
      <c r="BR771" s="584"/>
      <c r="BS771" s="584"/>
      <c r="BT771" s="584"/>
      <c r="BU771" s="584"/>
      <c r="BV771" s="584"/>
      <c r="BW771" s="584"/>
      <c r="BX771" s="584"/>
      <c r="BY771" s="584"/>
      <c r="BZ771" s="584"/>
      <c r="CA771" s="584"/>
      <c r="CB771" s="584"/>
      <c r="CC771" s="584"/>
      <c r="CD771" s="584"/>
      <c r="CE771" s="584"/>
      <c r="CF771" s="584"/>
      <c r="CG771" s="584"/>
      <c r="CH771" s="584"/>
      <c r="CI771" s="584"/>
      <c r="CJ771" s="584"/>
      <c r="CK771" s="584"/>
      <c r="CL771" s="584"/>
      <c r="CM771" s="584"/>
      <c r="CN771" s="584"/>
      <c r="CO771" s="584"/>
      <c r="CP771" s="584"/>
      <c r="CQ771" s="584"/>
      <c r="CR771" s="584"/>
      <c r="CS771" s="584"/>
      <c r="CT771" s="584"/>
      <c r="CU771" s="584"/>
      <c r="CV771" s="584"/>
      <c r="CW771" s="584"/>
      <c r="CX771" s="584"/>
      <c r="CY771" s="584"/>
      <c r="CZ771" s="584"/>
      <c r="DA771" s="584"/>
      <c r="DB771" s="584"/>
      <c r="DC771" s="584"/>
      <c r="DD771" s="584"/>
      <c r="DE771" s="584"/>
      <c r="DF771" s="584"/>
      <c r="DG771" s="584"/>
      <c r="DH771" s="584"/>
      <c r="DI771" s="584"/>
      <c r="DJ771" s="584"/>
      <c r="DK771" s="584"/>
      <c r="DL771" s="584"/>
      <c r="DM771" s="584"/>
      <c r="DN771" s="584"/>
      <c r="DO771" s="584"/>
      <c r="DP771" s="584"/>
      <c r="DQ771" s="584"/>
      <c r="DR771" s="584"/>
      <c r="DS771" s="584"/>
      <c r="DT771" s="584"/>
      <c r="DU771" s="584"/>
      <c r="DV771" s="584"/>
      <c r="DW771" s="584"/>
      <c r="DX771" s="584"/>
      <c r="DY771" s="584"/>
      <c r="DZ771" s="584"/>
      <c r="EA771" s="584"/>
      <c r="EB771" s="584"/>
      <c r="EC771" s="584"/>
      <c r="ED771" s="584"/>
      <c r="EE771" s="584"/>
      <c r="EF771" s="584"/>
      <c r="EG771" s="584"/>
      <c r="EH771" s="584"/>
      <c r="EI771" s="584"/>
      <c r="EJ771" s="584"/>
      <c r="EK771" s="584"/>
      <c r="EL771" s="584"/>
    </row>
    <row r="772" spans="1:142" s="582" customFormat="1" ht="15">
      <c r="A772" s="849">
        <v>9</v>
      </c>
      <c r="B772" s="879" t="s">
        <v>90</v>
      </c>
      <c r="C772" s="970">
        <v>0.9111997049735161</v>
      </c>
      <c r="D772" s="727">
        <v>0.9168148564143084</v>
      </c>
      <c r="E772" s="847">
        <f t="shared" si="58"/>
        <v>0.5615151440792276</v>
      </c>
      <c r="F772" s="848"/>
      <c r="H772" s="580"/>
      <c r="I772" s="583"/>
      <c r="P772" s="1251"/>
      <c r="Y772" s="580"/>
      <c r="Z772" s="584"/>
      <c r="AA772" s="584"/>
      <c r="AB772" s="584"/>
      <c r="AC772" s="584"/>
      <c r="AD772" s="584"/>
      <c r="AE772" s="584"/>
      <c r="AF772" s="584"/>
      <c r="AG772" s="584"/>
      <c r="AH772" s="584"/>
      <c r="AI772" s="584"/>
      <c r="AJ772" s="584"/>
      <c r="AK772" s="584"/>
      <c r="AL772" s="584"/>
      <c r="AM772" s="584"/>
      <c r="AN772" s="584"/>
      <c r="AO772" s="584"/>
      <c r="AP772" s="584"/>
      <c r="AQ772" s="584"/>
      <c r="AR772" s="584"/>
      <c r="AS772" s="584"/>
      <c r="AT772" s="584"/>
      <c r="AU772" s="584"/>
      <c r="AV772" s="584"/>
      <c r="AW772" s="584"/>
      <c r="AX772" s="584"/>
      <c r="AY772" s="584"/>
      <c r="AZ772" s="584"/>
      <c r="BA772" s="584"/>
      <c r="BB772" s="584"/>
      <c r="BC772" s="584"/>
      <c r="BD772" s="584"/>
      <c r="BE772" s="584"/>
      <c r="BF772" s="584"/>
      <c r="BG772" s="584"/>
      <c r="BH772" s="584"/>
      <c r="BI772" s="584"/>
      <c r="BJ772" s="584"/>
      <c r="BK772" s="584"/>
      <c r="BL772" s="584"/>
      <c r="BM772" s="584"/>
      <c r="BN772" s="584"/>
      <c r="BO772" s="584"/>
      <c r="BP772" s="584"/>
      <c r="BQ772" s="584"/>
      <c r="BR772" s="584"/>
      <c r="BS772" s="584"/>
      <c r="BT772" s="584"/>
      <c r="BU772" s="584"/>
      <c r="BV772" s="584"/>
      <c r="BW772" s="584"/>
      <c r="BX772" s="584"/>
      <c r="BY772" s="584"/>
      <c r="BZ772" s="584"/>
      <c r="CA772" s="584"/>
      <c r="CB772" s="584"/>
      <c r="CC772" s="584"/>
      <c r="CD772" s="584"/>
      <c r="CE772" s="584"/>
      <c r="CF772" s="584"/>
      <c r="CG772" s="584"/>
      <c r="CH772" s="584"/>
      <c r="CI772" s="584"/>
      <c r="CJ772" s="584"/>
      <c r="CK772" s="584"/>
      <c r="CL772" s="584"/>
      <c r="CM772" s="584"/>
      <c r="CN772" s="584"/>
      <c r="CO772" s="584"/>
      <c r="CP772" s="584"/>
      <c r="CQ772" s="584"/>
      <c r="CR772" s="584"/>
      <c r="CS772" s="584"/>
      <c r="CT772" s="584"/>
      <c r="CU772" s="584"/>
      <c r="CV772" s="584"/>
      <c r="CW772" s="584"/>
      <c r="CX772" s="584"/>
      <c r="CY772" s="584"/>
      <c r="CZ772" s="584"/>
      <c r="DA772" s="584"/>
      <c r="DB772" s="584"/>
      <c r="DC772" s="584"/>
      <c r="DD772" s="584"/>
      <c r="DE772" s="584"/>
      <c r="DF772" s="584"/>
      <c r="DG772" s="584"/>
      <c r="DH772" s="584"/>
      <c r="DI772" s="584"/>
      <c r="DJ772" s="584"/>
      <c r="DK772" s="584"/>
      <c r="DL772" s="584"/>
      <c r="DM772" s="584"/>
      <c r="DN772" s="584"/>
      <c r="DO772" s="584"/>
      <c r="DP772" s="584"/>
      <c r="DQ772" s="584"/>
      <c r="DR772" s="584"/>
      <c r="DS772" s="584"/>
      <c r="DT772" s="584"/>
      <c r="DU772" s="584"/>
      <c r="DV772" s="584"/>
      <c r="DW772" s="584"/>
      <c r="DX772" s="584"/>
      <c r="DY772" s="584"/>
      <c r="DZ772" s="584"/>
      <c r="EA772" s="584"/>
      <c r="EB772" s="584"/>
      <c r="EC772" s="584"/>
      <c r="ED772" s="584"/>
      <c r="EE772" s="584"/>
      <c r="EF772" s="584"/>
      <c r="EG772" s="584"/>
      <c r="EH772" s="584"/>
      <c r="EI772" s="584"/>
      <c r="EJ772" s="584"/>
      <c r="EK772" s="584"/>
      <c r="EL772" s="584"/>
    </row>
    <row r="773" spans="1:142" s="582" customFormat="1" ht="15">
      <c r="A773" s="849">
        <v>10</v>
      </c>
      <c r="B773" s="879" t="s">
        <v>170</v>
      </c>
      <c r="C773" s="970">
        <v>0.9747498367893553</v>
      </c>
      <c r="D773" s="727">
        <v>0.5886749792710242</v>
      </c>
      <c r="E773" s="847">
        <f t="shared" si="58"/>
        <v>-38.60748575183312</v>
      </c>
      <c r="F773" s="848"/>
      <c r="H773" s="580"/>
      <c r="I773" s="583"/>
      <c r="P773" s="1251"/>
      <c r="Y773" s="580"/>
      <c r="Z773" s="584"/>
      <c r="AA773" s="584"/>
      <c r="AB773" s="584"/>
      <c r="AC773" s="584"/>
      <c r="AD773" s="584"/>
      <c r="AE773" s="584"/>
      <c r="AF773" s="584"/>
      <c r="AG773" s="584"/>
      <c r="AH773" s="584"/>
      <c r="AI773" s="584"/>
      <c r="AJ773" s="584"/>
      <c r="AK773" s="584"/>
      <c r="AL773" s="584"/>
      <c r="AM773" s="584"/>
      <c r="AN773" s="584"/>
      <c r="AO773" s="584"/>
      <c r="AP773" s="584"/>
      <c r="AQ773" s="584"/>
      <c r="AR773" s="584"/>
      <c r="AS773" s="584"/>
      <c r="AT773" s="584"/>
      <c r="AU773" s="584"/>
      <c r="AV773" s="584"/>
      <c r="AW773" s="584"/>
      <c r="AX773" s="584"/>
      <c r="AY773" s="584"/>
      <c r="AZ773" s="584"/>
      <c r="BA773" s="584"/>
      <c r="BB773" s="584"/>
      <c r="BC773" s="584"/>
      <c r="BD773" s="584"/>
      <c r="BE773" s="584"/>
      <c r="BF773" s="584"/>
      <c r="BG773" s="584"/>
      <c r="BH773" s="584"/>
      <c r="BI773" s="584"/>
      <c r="BJ773" s="584"/>
      <c r="BK773" s="584"/>
      <c r="BL773" s="584"/>
      <c r="BM773" s="584"/>
      <c r="BN773" s="584"/>
      <c r="BO773" s="584"/>
      <c r="BP773" s="584"/>
      <c r="BQ773" s="584"/>
      <c r="BR773" s="584"/>
      <c r="BS773" s="584"/>
      <c r="BT773" s="584"/>
      <c r="BU773" s="584"/>
      <c r="BV773" s="584"/>
      <c r="BW773" s="584"/>
      <c r="BX773" s="584"/>
      <c r="BY773" s="584"/>
      <c r="BZ773" s="584"/>
      <c r="CA773" s="584"/>
      <c r="CB773" s="584"/>
      <c r="CC773" s="584"/>
      <c r="CD773" s="584"/>
      <c r="CE773" s="584"/>
      <c r="CF773" s="584"/>
      <c r="CG773" s="584"/>
      <c r="CH773" s="584"/>
      <c r="CI773" s="584"/>
      <c r="CJ773" s="584"/>
      <c r="CK773" s="584"/>
      <c r="CL773" s="584"/>
      <c r="CM773" s="584"/>
      <c r="CN773" s="584"/>
      <c r="CO773" s="584"/>
      <c r="CP773" s="584"/>
      <c r="CQ773" s="584"/>
      <c r="CR773" s="584"/>
      <c r="CS773" s="584"/>
      <c r="CT773" s="584"/>
      <c r="CU773" s="584"/>
      <c r="CV773" s="584"/>
      <c r="CW773" s="584"/>
      <c r="CX773" s="584"/>
      <c r="CY773" s="584"/>
      <c r="CZ773" s="584"/>
      <c r="DA773" s="584"/>
      <c r="DB773" s="584"/>
      <c r="DC773" s="584"/>
      <c r="DD773" s="584"/>
      <c r="DE773" s="584"/>
      <c r="DF773" s="584"/>
      <c r="DG773" s="584"/>
      <c r="DH773" s="584"/>
      <c r="DI773" s="584"/>
      <c r="DJ773" s="584"/>
      <c r="DK773" s="584"/>
      <c r="DL773" s="584"/>
      <c r="DM773" s="584"/>
      <c r="DN773" s="584"/>
      <c r="DO773" s="584"/>
      <c r="DP773" s="584"/>
      <c r="DQ773" s="584"/>
      <c r="DR773" s="584"/>
      <c r="DS773" s="584"/>
      <c r="DT773" s="584"/>
      <c r="DU773" s="584"/>
      <c r="DV773" s="584"/>
      <c r="DW773" s="584"/>
      <c r="DX773" s="584"/>
      <c r="DY773" s="584"/>
      <c r="DZ773" s="584"/>
      <c r="EA773" s="584"/>
      <c r="EB773" s="584"/>
      <c r="EC773" s="584"/>
      <c r="ED773" s="584"/>
      <c r="EE773" s="584"/>
      <c r="EF773" s="584"/>
      <c r="EG773" s="584"/>
      <c r="EH773" s="584"/>
      <c r="EI773" s="584"/>
      <c r="EJ773" s="584"/>
      <c r="EK773" s="584"/>
      <c r="EL773" s="584"/>
    </row>
    <row r="774" spans="1:142" s="582" customFormat="1" ht="15">
      <c r="A774" s="849">
        <v>11</v>
      </c>
      <c r="B774" s="879" t="s">
        <v>91</v>
      </c>
      <c r="C774" s="970">
        <v>0.7519490699595996</v>
      </c>
      <c r="D774" s="727">
        <v>0.9646973902195373</v>
      </c>
      <c r="E774" s="847">
        <f t="shared" si="58"/>
        <v>21.27483202599376</v>
      </c>
      <c r="F774" s="848"/>
      <c r="H774" s="580"/>
      <c r="I774" s="583"/>
      <c r="P774" s="1251"/>
      <c r="Y774" s="580"/>
      <c r="Z774" s="584"/>
      <c r="AA774" s="584"/>
      <c r="AB774" s="584"/>
      <c r="AC774" s="584"/>
      <c r="AD774" s="584"/>
      <c r="AE774" s="584"/>
      <c r="AF774" s="584"/>
      <c r="AG774" s="584"/>
      <c r="AH774" s="584"/>
      <c r="AI774" s="584"/>
      <c r="AJ774" s="584"/>
      <c r="AK774" s="584"/>
      <c r="AL774" s="584"/>
      <c r="AM774" s="584"/>
      <c r="AN774" s="584"/>
      <c r="AO774" s="584"/>
      <c r="AP774" s="584"/>
      <c r="AQ774" s="584"/>
      <c r="AR774" s="584"/>
      <c r="AS774" s="584"/>
      <c r="AT774" s="584"/>
      <c r="AU774" s="584"/>
      <c r="AV774" s="584"/>
      <c r="AW774" s="584"/>
      <c r="AX774" s="584"/>
      <c r="AY774" s="584"/>
      <c r="AZ774" s="584"/>
      <c r="BA774" s="584"/>
      <c r="BB774" s="584"/>
      <c r="BC774" s="584"/>
      <c r="BD774" s="584"/>
      <c r="BE774" s="584"/>
      <c r="BF774" s="584"/>
      <c r="BG774" s="584"/>
      <c r="BH774" s="584"/>
      <c r="BI774" s="584"/>
      <c r="BJ774" s="584"/>
      <c r="BK774" s="584"/>
      <c r="BL774" s="584"/>
      <c r="BM774" s="584"/>
      <c r="BN774" s="584"/>
      <c r="BO774" s="584"/>
      <c r="BP774" s="584"/>
      <c r="BQ774" s="584"/>
      <c r="BR774" s="584"/>
      <c r="BS774" s="584"/>
      <c r="BT774" s="584"/>
      <c r="BU774" s="584"/>
      <c r="BV774" s="584"/>
      <c r="BW774" s="584"/>
      <c r="BX774" s="584"/>
      <c r="BY774" s="584"/>
      <c r="BZ774" s="584"/>
      <c r="CA774" s="584"/>
      <c r="CB774" s="584"/>
      <c r="CC774" s="584"/>
      <c r="CD774" s="584"/>
      <c r="CE774" s="584"/>
      <c r="CF774" s="584"/>
      <c r="CG774" s="584"/>
      <c r="CH774" s="584"/>
      <c r="CI774" s="584"/>
      <c r="CJ774" s="584"/>
      <c r="CK774" s="584"/>
      <c r="CL774" s="584"/>
      <c r="CM774" s="584"/>
      <c r="CN774" s="584"/>
      <c r="CO774" s="584"/>
      <c r="CP774" s="584"/>
      <c r="CQ774" s="584"/>
      <c r="CR774" s="584"/>
      <c r="CS774" s="584"/>
      <c r="CT774" s="584"/>
      <c r="CU774" s="584"/>
      <c r="CV774" s="584"/>
      <c r="CW774" s="584"/>
      <c r="CX774" s="584"/>
      <c r="CY774" s="584"/>
      <c r="CZ774" s="584"/>
      <c r="DA774" s="584"/>
      <c r="DB774" s="584"/>
      <c r="DC774" s="584"/>
      <c r="DD774" s="584"/>
      <c r="DE774" s="584"/>
      <c r="DF774" s="584"/>
      <c r="DG774" s="584"/>
      <c r="DH774" s="584"/>
      <c r="DI774" s="584"/>
      <c r="DJ774" s="584"/>
      <c r="DK774" s="584"/>
      <c r="DL774" s="584"/>
      <c r="DM774" s="584"/>
      <c r="DN774" s="584"/>
      <c r="DO774" s="584"/>
      <c r="DP774" s="584"/>
      <c r="DQ774" s="584"/>
      <c r="DR774" s="584"/>
      <c r="DS774" s="584"/>
      <c r="DT774" s="584"/>
      <c r="DU774" s="584"/>
      <c r="DV774" s="584"/>
      <c r="DW774" s="584"/>
      <c r="DX774" s="584"/>
      <c r="DY774" s="584"/>
      <c r="DZ774" s="584"/>
      <c r="EA774" s="584"/>
      <c r="EB774" s="584"/>
      <c r="EC774" s="584"/>
      <c r="ED774" s="584"/>
      <c r="EE774" s="584"/>
      <c r="EF774" s="584"/>
      <c r="EG774" s="584"/>
      <c r="EH774" s="584"/>
      <c r="EI774" s="584"/>
      <c r="EJ774" s="584"/>
      <c r="EK774" s="584"/>
      <c r="EL774" s="584"/>
    </row>
    <row r="775" spans="1:142" s="582" customFormat="1" ht="15">
      <c r="A775" s="849">
        <v>12</v>
      </c>
      <c r="B775" s="879" t="s">
        <v>168</v>
      </c>
      <c r="C775" s="970">
        <v>0.9329203190705624</v>
      </c>
      <c r="D775" s="727">
        <v>0.9222271163840967</v>
      </c>
      <c r="E775" s="847">
        <f t="shared" si="58"/>
        <v>-1.0693202686465675</v>
      </c>
      <c r="F775" s="848"/>
      <c r="H775" s="580"/>
      <c r="I775" s="583"/>
      <c r="P775" s="1251"/>
      <c r="Y775" s="580"/>
      <c r="Z775" s="584"/>
      <c r="AA775" s="584"/>
      <c r="AB775" s="584"/>
      <c r="AC775" s="584"/>
      <c r="AD775" s="584"/>
      <c r="AE775" s="584"/>
      <c r="AF775" s="584"/>
      <c r="AG775" s="584"/>
      <c r="AH775" s="584"/>
      <c r="AI775" s="584"/>
      <c r="AJ775" s="584"/>
      <c r="AK775" s="584"/>
      <c r="AL775" s="584"/>
      <c r="AM775" s="584"/>
      <c r="AN775" s="584"/>
      <c r="AO775" s="584"/>
      <c r="AP775" s="584"/>
      <c r="AQ775" s="584"/>
      <c r="AR775" s="584"/>
      <c r="AS775" s="584"/>
      <c r="AT775" s="584"/>
      <c r="AU775" s="584"/>
      <c r="AV775" s="584"/>
      <c r="AW775" s="584"/>
      <c r="AX775" s="584"/>
      <c r="AY775" s="584"/>
      <c r="AZ775" s="584"/>
      <c r="BA775" s="584"/>
      <c r="BB775" s="584"/>
      <c r="BC775" s="584"/>
      <c r="BD775" s="584"/>
      <c r="BE775" s="584"/>
      <c r="BF775" s="584"/>
      <c r="BG775" s="584"/>
      <c r="BH775" s="584"/>
      <c r="BI775" s="584"/>
      <c r="BJ775" s="584"/>
      <c r="BK775" s="584"/>
      <c r="BL775" s="584"/>
      <c r="BM775" s="584"/>
      <c r="BN775" s="584"/>
      <c r="BO775" s="584"/>
      <c r="BP775" s="584"/>
      <c r="BQ775" s="584"/>
      <c r="BR775" s="584"/>
      <c r="BS775" s="584"/>
      <c r="BT775" s="584"/>
      <c r="BU775" s="584"/>
      <c r="BV775" s="584"/>
      <c r="BW775" s="584"/>
      <c r="BX775" s="584"/>
      <c r="BY775" s="584"/>
      <c r="BZ775" s="584"/>
      <c r="CA775" s="584"/>
      <c r="CB775" s="584"/>
      <c r="CC775" s="584"/>
      <c r="CD775" s="584"/>
      <c r="CE775" s="584"/>
      <c r="CF775" s="584"/>
      <c r="CG775" s="584"/>
      <c r="CH775" s="584"/>
      <c r="CI775" s="584"/>
      <c r="CJ775" s="584"/>
      <c r="CK775" s="584"/>
      <c r="CL775" s="584"/>
      <c r="CM775" s="584"/>
      <c r="CN775" s="584"/>
      <c r="CO775" s="584"/>
      <c r="CP775" s="584"/>
      <c r="CQ775" s="584"/>
      <c r="CR775" s="584"/>
      <c r="CS775" s="584"/>
      <c r="CT775" s="584"/>
      <c r="CU775" s="584"/>
      <c r="CV775" s="584"/>
      <c r="CW775" s="584"/>
      <c r="CX775" s="584"/>
      <c r="CY775" s="584"/>
      <c r="CZ775" s="584"/>
      <c r="DA775" s="584"/>
      <c r="DB775" s="584"/>
      <c r="DC775" s="584"/>
      <c r="DD775" s="584"/>
      <c r="DE775" s="584"/>
      <c r="DF775" s="584"/>
      <c r="DG775" s="584"/>
      <c r="DH775" s="584"/>
      <c r="DI775" s="584"/>
      <c r="DJ775" s="584"/>
      <c r="DK775" s="584"/>
      <c r="DL775" s="584"/>
      <c r="DM775" s="584"/>
      <c r="DN775" s="584"/>
      <c r="DO775" s="584"/>
      <c r="DP775" s="584"/>
      <c r="DQ775" s="584"/>
      <c r="DR775" s="584"/>
      <c r="DS775" s="584"/>
      <c r="DT775" s="584"/>
      <c r="DU775" s="584"/>
      <c r="DV775" s="584"/>
      <c r="DW775" s="584"/>
      <c r="DX775" s="584"/>
      <c r="DY775" s="584"/>
      <c r="DZ775" s="584"/>
      <c r="EA775" s="584"/>
      <c r="EB775" s="584"/>
      <c r="EC775" s="584"/>
      <c r="ED775" s="584"/>
      <c r="EE775" s="584"/>
      <c r="EF775" s="584"/>
      <c r="EG775" s="584"/>
      <c r="EH775" s="584"/>
      <c r="EI775" s="584"/>
      <c r="EJ775" s="584"/>
      <c r="EK775" s="584"/>
      <c r="EL775" s="584"/>
    </row>
    <row r="776" spans="1:142" s="582" customFormat="1" ht="15">
      <c r="A776" s="849">
        <v>13</v>
      </c>
      <c r="B776" s="879" t="s">
        <v>92</v>
      </c>
      <c r="C776" s="970">
        <v>0.6181063515999717</v>
      </c>
      <c r="D776" s="727">
        <v>0.8228633686323161</v>
      </c>
      <c r="E776" s="847">
        <f t="shared" si="58"/>
        <v>20.47570170323444</v>
      </c>
      <c r="F776" s="848"/>
      <c r="H776" s="580"/>
      <c r="I776" s="583"/>
      <c r="P776" s="1251"/>
      <c r="Y776" s="580"/>
      <c r="Z776" s="584"/>
      <c r="AA776" s="584"/>
      <c r="AB776" s="584"/>
      <c r="AC776" s="584"/>
      <c r="AD776" s="584"/>
      <c r="AE776" s="584"/>
      <c r="AF776" s="584"/>
      <c r="AG776" s="584"/>
      <c r="AH776" s="584"/>
      <c r="AI776" s="584"/>
      <c r="AJ776" s="584"/>
      <c r="AK776" s="584"/>
      <c r="AL776" s="584"/>
      <c r="AM776" s="584"/>
      <c r="AN776" s="584"/>
      <c r="AO776" s="584"/>
      <c r="AP776" s="584"/>
      <c r="AQ776" s="584"/>
      <c r="AR776" s="584"/>
      <c r="AS776" s="584"/>
      <c r="AT776" s="584"/>
      <c r="AU776" s="584"/>
      <c r="AV776" s="584"/>
      <c r="AW776" s="584"/>
      <c r="AX776" s="584"/>
      <c r="AY776" s="584"/>
      <c r="AZ776" s="584"/>
      <c r="BA776" s="584"/>
      <c r="BB776" s="584"/>
      <c r="BC776" s="584"/>
      <c r="BD776" s="584"/>
      <c r="BE776" s="584"/>
      <c r="BF776" s="584"/>
      <c r="BG776" s="584"/>
      <c r="BH776" s="584"/>
      <c r="BI776" s="584"/>
      <c r="BJ776" s="584"/>
      <c r="BK776" s="584"/>
      <c r="BL776" s="584"/>
      <c r="BM776" s="584"/>
      <c r="BN776" s="584"/>
      <c r="BO776" s="584"/>
      <c r="BP776" s="584"/>
      <c r="BQ776" s="584"/>
      <c r="BR776" s="584"/>
      <c r="BS776" s="584"/>
      <c r="BT776" s="584"/>
      <c r="BU776" s="584"/>
      <c r="BV776" s="584"/>
      <c r="BW776" s="584"/>
      <c r="BX776" s="584"/>
      <c r="BY776" s="584"/>
      <c r="BZ776" s="584"/>
      <c r="CA776" s="584"/>
      <c r="CB776" s="584"/>
      <c r="CC776" s="584"/>
      <c r="CD776" s="584"/>
      <c r="CE776" s="584"/>
      <c r="CF776" s="584"/>
      <c r="CG776" s="584"/>
      <c r="CH776" s="584"/>
      <c r="CI776" s="584"/>
      <c r="CJ776" s="584"/>
      <c r="CK776" s="584"/>
      <c r="CL776" s="584"/>
      <c r="CM776" s="584"/>
      <c r="CN776" s="584"/>
      <c r="CO776" s="584"/>
      <c r="CP776" s="584"/>
      <c r="CQ776" s="584"/>
      <c r="CR776" s="584"/>
      <c r="CS776" s="584"/>
      <c r="CT776" s="584"/>
      <c r="CU776" s="584"/>
      <c r="CV776" s="584"/>
      <c r="CW776" s="584"/>
      <c r="CX776" s="584"/>
      <c r="CY776" s="584"/>
      <c r="CZ776" s="584"/>
      <c r="DA776" s="584"/>
      <c r="DB776" s="584"/>
      <c r="DC776" s="584"/>
      <c r="DD776" s="584"/>
      <c r="DE776" s="584"/>
      <c r="DF776" s="584"/>
      <c r="DG776" s="584"/>
      <c r="DH776" s="584"/>
      <c r="DI776" s="584"/>
      <c r="DJ776" s="584"/>
      <c r="DK776" s="584"/>
      <c r="DL776" s="584"/>
      <c r="DM776" s="584"/>
      <c r="DN776" s="584"/>
      <c r="DO776" s="584"/>
      <c r="DP776" s="584"/>
      <c r="DQ776" s="584"/>
      <c r="DR776" s="584"/>
      <c r="DS776" s="584"/>
      <c r="DT776" s="584"/>
      <c r="DU776" s="584"/>
      <c r="DV776" s="584"/>
      <c r="DW776" s="584"/>
      <c r="DX776" s="584"/>
      <c r="DY776" s="584"/>
      <c r="DZ776" s="584"/>
      <c r="EA776" s="584"/>
      <c r="EB776" s="584"/>
      <c r="EC776" s="584"/>
      <c r="ED776" s="584"/>
      <c r="EE776" s="584"/>
      <c r="EF776" s="584"/>
      <c r="EG776" s="584"/>
      <c r="EH776" s="584"/>
      <c r="EI776" s="584"/>
      <c r="EJ776" s="584"/>
      <c r="EK776" s="584"/>
      <c r="EL776" s="584"/>
    </row>
    <row r="777" spans="1:142" s="582" customFormat="1" ht="15">
      <c r="A777" s="849">
        <v>14</v>
      </c>
      <c r="B777" s="879" t="s">
        <v>93</v>
      </c>
      <c r="C777" s="970">
        <v>0.9482605552748301</v>
      </c>
      <c r="D777" s="727">
        <v>0.9475906384907457</v>
      </c>
      <c r="E777" s="847">
        <f t="shared" si="58"/>
        <v>-0.06699167840844567</v>
      </c>
      <c r="F777" s="848"/>
      <c r="H777" s="580"/>
      <c r="I777" s="583"/>
      <c r="P777" s="1251"/>
      <c r="Y777" s="580"/>
      <c r="Z777" s="584"/>
      <c r="AA777" s="584"/>
      <c r="AB777" s="584"/>
      <c r="AC777" s="584"/>
      <c r="AD777" s="584"/>
      <c r="AE777" s="584"/>
      <c r="AF777" s="584"/>
      <c r="AG777" s="584"/>
      <c r="AH777" s="584"/>
      <c r="AI777" s="584"/>
      <c r="AJ777" s="584"/>
      <c r="AK777" s="584"/>
      <c r="AL777" s="584"/>
      <c r="AM777" s="584"/>
      <c r="AN777" s="584"/>
      <c r="AO777" s="584"/>
      <c r="AP777" s="584"/>
      <c r="AQ777" s="584"/>
      <c r="AR777" s="584"/>
      <c r="AS777" s="584"/>
      <c r="AT777" s="584"/>
      <c r="AU777" s="584"/>
      <c r="AV777" s="584"/>
      <c r="AW777" s="584"/>
      <c r="AX777" s="584"/>
      <c r="AY777" s="584"/>
      <c r="AZ777" s="584"/>
      <c r="BA777" s="584"/>
      <c r="BB777" s="584"/>
      <c r="BC777" s="584"/>
      <c r="BD777" s="584"/>
      <c r="BE777" s="584"/>
      <c r="BF777" s="584"/>
      <c r="BG777" s="584"/>
      <c r="BH777" s="584"/>
      <c r="BI777" s="584"/>
      <c r="BJ777" s="584"/>
      <c r="BK777" s="584"/>
      <c r="BL777" s="584"/>
      <c r="BM777" s="584"/>
      <c r="BN777" s="584"/>
      <c r="BO777" s="584"/>
      <c r="BP777" s="584"/>
      <c r="BQ777" s="584"/>
      <c r="BR777" s="584"/>
      <c r="BS777" s="584"/>
      <c r="BT777" s="584"/>
      <c r="BU777" s="584"/>
      <c r="BV777" s="584"/>
      <c r="BW777" s="584"/>
      <c r="BX777" s="584"/>
      <c r="BY777" s="584"/>
      <c r="BZ777" s="584"/>
      <c r="CA777" s="584"/>
      <c r="CB777" s="584"/>
      <c r="CC777" s="584"/>
      <c r="CD777" s="584"/>
      <c r="CE777" s="584"/>
      <c r="CF777" s="584"/>
      <c r="CG777" s="584"/>
      <c r="CH777" s="584"/>
      <c r="CI777" s="584"/>
      <c r="CJ777" s="584"/>
      <c r="CK777" s="584"/>
      <c r="CL777" s="584"/>
      <c r="CM777" s="584"/>
      <c r="CN777" s="584"/>
      <c r="CO777" s="584"/>
      <c r="CP777" s="584"/>
      <c r="CQ777" s="584"/>
      <c r="CR777" s="584"/>
      <c r="CS777" s="584"/>
      <c r="CT777" s="584"/>
      <c r="CU777" s="584"/>
      <c r="CV777" s="584"/>
      <c r="CW777" s="584"/>
      <c r="CX777" s="584"/>
      <c r="CY777" s="584"/>
      <c r="CZ777" s="584"/>
      <c r="DA777" s="584"/>
      <c r="DB777" s="584"/>
      <c r="DC777" s="584"/>
      <c r="DD777" s="584"/>
      <c r="DE777" s="584"/>
      <c r="DF777" s="584"/>
      <c r="DG777" s="584"/>
      <c r="DH777" s="584"/>
      <c r="DI777" s="584"/>
      <c r="DJ777" s="584"/>
      <c r="DK777" s="584"/>
      <c r="DL777" s="584"/>
      <c r="DM777" s="584"/>
      <c r="DN777" s="584"/>
      <c r="DO777" s="584"/>
      <c r="DP777" s="584"/>
      <c r="DQ777" s="584"/>
      <c r="DR777" s="584"/>
      <c r="DS777" s="584"/>
      <c r="DT777" s="584"/>
      <c r="DU777" s="584"/>
      <c r="DV777" s="584"/>
      <c r="DW777" s="584"/>
      <c r="DX777" s="584"/>
      <c r="DY777" s="584"/>
      <c r="DZ777" s="584"/>
      <c r="EA777" s="584"/>
      <c r="EB777" s="584"/>
      <c r="EC777" s="584"/>
      <c r="ED777" s="584"/>
      <c r="EE777" s="584"/>
      <c r="EF777" s="584"/>
      <c r="EG777" s="584"/>
      <c r="EH777" s="584"/>
      <c r="EI777" s="584"/>
      <c r="EJ777" s="584"/>
      <c r="EK777" s="584"/>
      <c r="EL777" s="584"/>
    </row>
    <row r="778" spans="1:142" s="582" customFormat="1" ht="15">
      <c r="A778" s="849">
        <v>15</v>
      </c>
      <c r="B778" s="879" t="s">
        <v>298</v>
      </c>
      <c r="C778" s="971">
        <v>0.8756293643365332</v>
      </c>
      <c r="D778" s="727">
        <v>0.8084220118591489</v>
      </c>
      <c r="E778" s="847">
        <f t="shared" si="58"/>
        <v>-6.72073524773843</v>
      </c>
      <c r="F778" s="848"/>
      <c r="H778" s="580"/>
      <c r="I778" s="583"/>
      <c r="P778" s="1251"/>
      <c r="Y778" s="580"/>
      <c r="Z778" s="584"/>
      <c r="AA778" s="584"/>
      <c r="AB778" s="584"/>
      <c r="AC778" s="584"/>
      <c r="AD778" s="584"/>
      <c r="AE778" s="584"/>
      <c r="AF778" s="584"/>
      <c r="AG778" s="584"/>
      <c r="AH778" s="584"/>
      <c r="AI778" s="584"/>
      <c r="AJ778" s="584"/>
      <c r="AK778" s="584"/>
      <c r="AL778" s="584"/>
      <c r="AM778" s="584"/>
      <c r="AN778" s="584"/>
      <c r="AO778" s="584"/>
      <c r="AP778" s="584"/>
      <c r="AQ778" s="584"/>
      <c r="AR778" s="584"/>
      <c r="AS778" s="584"/>
      <c r="AT778" s="584"/>
      <c r="AU778" s="584"/>
      <c r="AV778" s="584"/>
      <c r="AW778" s="584"/>
      <c r="AX778" s="584"/>
      <c r="AY778" s="584"/>
      <c r="AZ778" s="584"/>
      <c r="BA778" s="584"/>
      <c r="BB778" s="584"/>
      <c r="BC778" s="584"/>
      <c r="BD778" s="584"/>
      <c r="BE778" s="584"/>
      <c r="BF778" s="584"/>
      <c r="BG778" s="584"/>
      <c r="BH778" s="584"/>
      <c r="BI778" s="584"/>
      <c r="BJ778" s="584"/>
      <c r="BK778" s="584"/>
      <c r="BL778" s="584"/>
      <c r="BM778" s="584"/>
      <c r="BN778" s="584"/>
      <c r="BO778" s="584"/>
      <c r="BP778" s="584"/>
      <c r="BQ778" s="584"/>
      <c r="BR778" s="584"/>
      <c r="BS778" s="584"/>
      <c r="BT778" s="584"/>
      <c r="BU778" s="584"/>
      <c r="BV778" s="584"/>
      <c r="BW778" s="584"/>
      <c r="BX778" s="584"/>
      <c r="BY778" s="584"/>
      <c r="BZ778" s="584"/>
      <c r="CA778" s="584"/>
      <c r="CB778" s="584"/>
      <c r="CC778" s="584"/>
      <c r="CD778" s="584"/>
      <c r="CE778" s="584"/>
      <c r="CF778" s="584"/>
      <c r="CG778" s="584"/>
      <c r="CH778" s="584"/>
      <c r="CI778" s="584"/>
      <c r="CJ778" s="584"/>
      <c r="CK778" s="584"/>
      <c r="CL778" s="584"/>
      <c r="CM778" s="584"/>
      <c r="CN778" s="584"/>
      <c r="CO778" s="584"/>
      <c r="CP778" s="584"/>
      <c r="CQ778" s="584"/>
      <c r="CR778" s="584"/>
      <c r="CS778" s="584"/>
      <c r="CT778" s="584"/>
      <c r="CU778" s="584"/>
      <c r="CV778" s="584"/>
      <c r="CW778" s="584"/>
      <c r="CX778" s="584"/>
      <c r="CY778" s="584"/>
      <c r="CZ778" s="584"/>
      <c r="DA778" s="584"/>
      <c r="DB778" s="584"/>
      <c r="DC778" s="584"/>
      <c r="DD778" s="584"/>
      <c r="DE778" s="584"/>
      <c r="DF778" s="584"/>
      <c r="DG778" s="584"/>
      <c r="DH778" s="584"/>
      <c r="DI778" s="584"/>
      <c r="DJ778" s="584"/>
      <c r="DK778" s="584"/>
      <c r="DL778" s="584"/>
      <c r="DM778" s="584"/>
      <c r="DN778" s="584"/>
      <c r="DO778" s="584"/>
      <c r="DP778" s="584"/>
      <c r="DQ778" s="584"/>
      <c r="DR778" s="584"/>
      <c r="DS778" s="584"/>
      <c r="DT778" s="584"/>
      <c r="DU778" s="584"/>
      <c r="DV778" s="584"/>
      <c r="DW778" s="584"/>
      <c r="DX778" s="584"/>
      <c r="DY778" s="584"/>
      <c r="DZ778" s="584"/>
      <c r="EA778" s="584"/>
      <c r="EB778" s="584"/>
      <c r="EC778" s="584"/>
      <c r="ED778" s="584"/>
      <c r="EE778" s="584"/>
      <c r="EF778" s="584"/>
      <c r="EG778" s="584"/>
      <c r="EH778" s="584"/>
      <c r="EI778" s="584"/>
      <c r="EJ778" s="584"/>
      <c r="EK778" s="584"/>
      <c r="EL778" s="584"/>
    </row>
    <row r="779" spans="1:142" s="582" customFormat="1" ht="15">
      <c r="A779" s="849">
        <v>16</v>
      </c>
      <c r="B779" s="879" t="s">
        <v>299</v>
      </c>
      <c r="C779" s="970">
        <v>0.7424891577560102</v>
      </c>
      <c r="D779" s="727">
        <v>0.950945493786467</v>
      </c>
      <c r="E779" s="847">
        <f t="shared" si="58"/>
        <v>20.845633603045677</v>
      </c>
      <c r="F779" s="848"/>
      <c r="H779" s="580"/>
      <c r="I779" s="583"/>
      <c r="P779" s="1251"/>
      <c r="Y779" s="580"/>
      <c r="Z779" s="584"/>
      <c r="AA779" s="584"/>
      <c r="AB779" s="584"/>
      <c r="AC779" s="584"/>
      <c r="AD779" s="584"/>
      <c r="AE779" s="584"/>
      <c r="AF779" s="584"/>
      <c r="AG779" s="584"/>
      <c r="AH779" s="584"/>
      <c r="AI779" s="584"/>
      <c r="AJ779" s="584"/>
      <c r="AK779" s="584"/>
      <c r="AL779" s="584"/>
      <c r="AM779" s="584"/>
      <c r="AN779" s="584"/>
      <c r="AO779" s="584"/>
      <c r="AP779" s="584"/>
      <c r="AQ779" s="584"/>
      <c r="AR779" s="584"/>
      <c r="AS779" s="584"/>
      <c r="AT779" s="584"/>
      <c r="AU779" s="584"/>
      <c r="AV779" s="584"/>
      <c r="AW779" s="584"/>
      <c r="AX779" s="584"/>
      <c r="AY779" s="584"/>
      <c r="AZ779" s="584"/>
      <c r="BA779" s="584"/>
      <c r="BB779" s="584"/>
      <c r="BC779" s="584"/>
      <c r="BD779" s="584"/>
      <c r="BE779" s="584"/>
      <c r="BF779" s="584"/>
      <c r="BG779" s="584"/>
      <c r="BH779" s="584"/>
      <c r="BI779" s="584"/>
      <c r="BJ779" s="584"/>
      <c r="BK779" s="584"/>
      <c r="BL779" s="584"/>
      <c r="BM779" s="584"/>
      <c r="BN779" s="584"/>
      <c r="BO779" s="584"/>
      <c r="BP779" s="584"/>
      <c r="BQ779" s="584"/>
      <c r="BR779" s="584"/>
      <c r="BS779" s="584"/>
      <c r="BT779" s="584"/>
      <c r="BU779" s="584"/>
      <c r="BV779" s="584"/>
      <c r="BW779" s="584"/>
      <c r="BX779" s="584"/>
      <c r="BY779" s="584"/>
      <c r="BZ779" s="584"/>
      <c r="CA779" s="584"/>
      <c r="CB779" s="584"/>
      <c r="CC779" s="584"/>
      <c r="CD779" s="584"/>
      <c r="CE779" s="584"/>
      <c r="CF779" s="584"/>
      <c r="CG779" s="584"/>
      <c r="CH779" s="584"/>
      <c r="CI779" s="584"/>
      <c r="CJ779" s="584"/>
      <c r="CK779" s="584"/>
      <c r="CL779" s="584"/>
      <c r="CM779" s="584"/>
      <c r="CN779" s="584"/>
      <c r="CO779" s="584"/>
      <c r="CP779" s="584"/>
      <c r="CQ779" s="584"/>
      <c r="CR779" s="584"/>
      <c r="CS779" s="584"/>
      <c r="CT779" s="584"/>
      <c r="CU779" s="584"/>
      <c r="CV779" s="584"/>
      <c r="CW779" s="584"/>
      <c r="CX779" s="584"/>
      <c r="CY779" s="584"/>
      <c r="CZ779" s="584"/>
      <c r="DA779" s="584"/>
      <c r="DB779" s="584"/>
      <c r="DC779" s="584"/>
      <c r="DD779" s="584"/>
      <c r="DE779" s="584"/>
      <c r="DF779" s="584"/>
      <c r="DG779" s="584"/>
      <c r="DH779" s="584"/>
      <c r="DI779" s="584"/>
      <c r="DJ779" s="584"/>
      <c r="DK779" s="584"/>
      <c r="DL779" s="584"/>
      <c r="DM779" s="584"/>
      <c r="DN779" s="584"/>
      <c r="DO779" s="584"/>
      <c r="DP779" s="584"/>
      <c r="DQ779" s="584"/>
      <c r="DR779" s="584"/>
      <c r="DS779" s="584"/>
      <c r="DT779" s="584"/>
      <c r="DU779" s="584"/>
      <c r="DV779" s="584"/>
      <c r="DW779" s="584"/>
      <c r="DX779" s="584"/>
      <c r="DY779" s="584"/>
      <c r="DZ779" s="584"/>
      <c r="EA779" s="584"/>
      <c r="EB779" s="584"/>
      <c r="EC779" s="584"/>
      <c r="ED779" s="584"/>
      <c r="EE779" s="584"/>
      <c r="EF779" s="584"/>
      <c r="EG779" s="584"/>
      <c r="EH779" s="584"/>
      <c r="EI779" s="584"/>
      <c r="EJ779" s="584"/>
      <c r="EK779" s="584"/>
      <c r="EL779" s="584"/>
    </row>
    <row r="780" spans="1:142" s="582" customFormat="1" ht="15">
      <c r="A780" s="849">
        <v>17</v>
      </c>
      <c r="B780" s="879" t="s">
        <v>176</v>
      </c>
      <c r="C780" s="970">
        <v>0.9553177527636163</v>
      </c>
      <c r="D780" s="727">
        <v>0.9316961066544972</v>
      </c>
      <c r="E780" s="847">
        <f t="shared" si="58"/>
        <v>-2.36216461091191</v>
      </c>
      <c r="F780" s="848"/>
      <c r="H780" s="580"/>
      <c r="I780" s="583"/>
      <c r="P780" s="1251"/>
      <c r="Y780" s="580"/>
      <c r="Z780" s="584"/>
      <c r="AA780" s="584"/>
      <c r="AB780" s="584"/>
      <c r="AC780" s="584"/>
      <c r="AD780" s="584"/>
      <c r="AE780" s="584"/>
      <c r="AF780" s="584"/>
      <c r="AG780" s="584"/>
      <c r="AH780" s="584"/>
      <c r="AI780" s="584"/>
      <c r="AJ780" s="584"/>
      <c r="AK780" s="584"/>
      <c r="AL780" s="584"/>
      <c r="AM780" s="584"/>
      <c r="AN780" s="584"/>
      <c r="AO780" s="584"/>
      <c r="AP780" s="584"/>
      <c r="AQ780" s="584"/>
      <c r="AR780" s="584"/>
      <c r="AS780" s="584"/>
      <c r="AT780" s="584"/>
      <c r="AU780" s="584"/>
      <c r="AV780" s="584"/>
      <c r="AW780" s="584"/>
      <c r="AX780" s="584"/>
      <c r="AY780" s="584"/>
      <c r="AZ780" s="584"/>
      <c r="BA780" s="584"/>
      <c r="BB780" s="584"/>
      <c r="BC780" s="584"/>
      <c r="BD780" s="584"/>
      <c r="BE780" s="584"/>
      <c r="BF780" s="584"/>
      <c r="BG780" s="584"/>
      <c r="BH780" s="584"/>
      <c r="BI780" s="584"/>
      <c r="BJ780" s="584"/>
      <c r="BK780" s="584"/>
      <c r="BL780" s="584"/>
      <c r="BM780" s="584"/>
      <c r="BN780" s="584"/>
      <c r="BO780" s="584"/>
      <c r="BP780" s="584"/>
      <c r="BQ780" s="584"/>
      <c r="BR780" s="584"/>
      <c r="BS780" s="584"/>
      <c r="BT780" s="584"/>
      <c r="BU780" s="584"/>
      <c r="BV780" s="584"/>
      <c r="BW780" s="584"/>
      <c r="BX780" s="584"/>
      <c r="BY780" s="584"/>
      <c r="BZ780" s="584"/>
      <c r="CA780" s="584"/>
      <c r="CB780" s="584"/>
      <c r="CC780" s="584"/>
      <c r="CD780" s="584"/>
      <c r="CE780" s="584"/>
      <c r="CF780" s="584"/>
      <c r="CG780" s="584"/>
      <c r="CH780" s="584"/>
      <c r="CI780" s="584"/>
      <c r="CJ780" s="584"/>
      <c r="CK780" s="584"/>
      <c r="CL780" s="584"/>
      <c r="CM780" s="584"/>
      <c r="CN780" s="584"/>
      <c r="CO780" s="584"/>
      <c r="CP780" s="584"/>
      <c r="CQ780" s="584"/>
      <c r="CR780" s="584"/>
      <c r="CS780" s="584"/>
      <c r="CT780" s="584"/>
      <c r="CU780" s="584"/>
      <c r="CV780" s="584"/>
      <c r="CW780" s="584"/>
      <c r="CX780" s="584"/>
      <c r="CY780" s="584"/>
      <c r="CZ780" s="584"/>
      <c r="DA780" s="584"/>
      <c r="DB780" s="584"/>
      <c r="DC780" s="584"/>
      <c r="DD780" s="584"/>
      <c r="DE780" s="584"/>
      <c r="DF780" s="584"/>
      <c r="DG780" s="584"/>
      <c r="DH780" s="584"/>
      <c r="DI780" s="584"/>
      <c r="DJ780" s="584"/>
      <c r="DK780" s="584"/>
      <c r="DL780" s="584"/>
      <c r="DM780" s="584"/>
      <c r="DN780" s="584"/>
      <c r="DO780" s="584"/>
      <c r="DP780" s="584"/>
      <c r="DQ780" s="584"/>
      <c r="DR780" s="584"/>
      <c r="DS780" s="584"/>
      <c r="DT780" s="584"/>
      <c r="DU780" s="584"/>
      <c r="DV780" s="584"/>
      <c r="DW780" s="584"/>
      <c r="DX780" s="584"/>
      <c r="DY780" s="584"/>
      <c r="DZ780" s="584"/>
      <c r="EA780" s="584"/>
      <c r="EB780" s="584"/>
      <c r="EC780" s="584"/>
      <c r="ED780" s="584"/>
      <c r="EE780" s="584"/>
      <c r="EF780" s="584"/>
      <c r="EG780" s="584"/>
      <c r="EH780" s="584"/>
      <c r="EI780" s="584"/>
      <c r="EJ780" s="584"/>
      <c r="EK780" s="584"/>
      <c r="EL780" s="584"/>
    </row>
    <row r="781" spans="1:142" s="582" customFormat="1" ht="15">
      <c r="A781" s="849">
        <v>18</v>
      </c>
      <c r="B781" s="879" t="s">
        <v>94</v>
      </c>
      <c r="C781" s="970">
        <v>0.7771206239375933</v>
      </c>
      <c r="D781" s="727">
        <v>0.9597135020034248</v>
      </c>
      <c r="E781" s="847">
        <f t="shared" si="58"/>
        <v>18.259287806583146</v>
      </c>
      <c r="F781" s="848"/>
      <c r="H781" s="580"/>
      <c r="I781" s="583"/>
      <c r="P781" s="1251"/>
      <c r="Y781" s="580"/>
      <c r="Z781" s="584"/>
      <c r="AA781" s="584"/>
      <c r="AB781" s="584"/>
      <c r="AC781" s="584"/>
      <c r="AD781" s="584"/>
      <c r="AE781" s="584"/>
      <c r="AF781" s="584"/>
      <c r="AG781" s="584"/>
      <c r="AH781" s="584"/>
      <c r="AI781" s="584"/>
      <c r="AJ781" s="584"/>
      <c r="AK781" s="584"/>
      <c r="AL781" s="584"/>
      <c r="AM781" s="584"/>
      <c r="AN781" s="584"/>
      <c r="AO781" s="584"/>
      <c r="AP781" s="584"/>
      <c r="AQ781" s="584"/>
      <c r="AR781" s="584"/>
      <c r="AS781" s="584"/>
      <c r="AT781" s="584"/>
      <c r="AU781" s="584"/>
      <c r="AV781" s="584"/>
      <c r="AW781" s="584"/>
      <c r="AX781" s="584"/>
      <c r="AY781" s="584"/>
      <c r="AZ781" s="584"/>
      <c r="BA781" s="584"/>
      <c r="BB781" s="584"/>
      <c r="BC781" s="584"/>
      <c r="BD781" s="584"/>
      <c r="BE781" s="584"/>
      <c r="BF781" s="584"/>
      <c r="BG781" s="584"/>
      <c r="BH781" s="584"/>
      <c r="BI781" s="584"/>
      <c r="BJ781" s="584"/>
      <c r="BK781" s="584"/>
      <c r="BL781" s="584"/>
      <c r="BM781" s="584"/>
      <c r="BN781" s="584"/>
      <c r="BO781" s="584"/>
      <c r="BP781" s="584"/>
      <c r="BQ781" s="584"/>
      <c r="BR781" s="584"/>
      <c r="BS781" s="584"/>
      <c r="BT781" s="584"/>
      <c r="BU781" s="584"/>
      <c r="BV781" s="584"/>
      <c r="BW781" s="584"/>
      <c r="BX781" s="584"/>
      <c r="BY781" s="584"/>
      <c r="BZ781" s="584"/>
      <c r="CA781" s="584"/>
      <c r="CB781" s="584"/>
      <c r="CC781" s="584"/>
      <c r="CD781" s="584"/>
      <c r="CE781" s="584"/>
      <c r="CF781" s="584"/>
      <c r="CG781" s="584"/>
      <c r="CH781" s="584"/>
      <c r="CI781" s="584"/>
      <c r="CJ781" s="584"/>
      <c r="CK781" s="584"/>
      <c r="CL781" s="584"/>
      <c r="CM781" s="584"/>
      <c r="CN781" s="584"/>
      <c r="CO781" s="584"/>
      <c r="CP781" s="584"/>
      <c r="CQ781" s="584"/>
      <c r="CR781" s="584"/>
      <c r="CS781" s="584"/>
      <c r="CT781" s="584"/>
      <c r="CU781" s="584"/>
      <c r="CV781" s="584"/>
      <c r="CW781" s="584"/>
      <c r="CX781" s="584"/>
      <c r="CY781" s="584"/>
      <c r="CZ781" s="584"/>
      <c r="DA781" s="584"/>
      <c r="DB781" s="584"/>
      <c r="DC781" s="584"/>
      <c r="DD781" s="584"/>
      <c r="DE781" s="584"/>
      <c r="DF781" s="584"/>
      <c r="DG781" s="584"/>
      <c r="DH781" s="584"/>
      <c r="DI781" s="584"/>
      <c r="DJ781" s="584"/>
      <c r="DK781" s="584"/>
      <c r="DL781" s="584"/>
      <c r="DM781" s="584"/>
      <c r="DN781" s="584"/>
      <c r="DO781" s="584"/>
      <c r="DP781" s="584"/>
      <c r="DQ781" s="584"/>
      <c r="DR781" s="584"/>
      <c r="DS781" s="584"/>
      <c r="DT781" s="584"/>
      <c r="DU781" s="584"/>
      <c r="DV781" s="584"/>
      <c r="DW781" s="584"/>
      <c r="DX781" s="584"/>
      <c r="DY781" s="584"/>
      <c r="DZ781" s="584"/>
      <c r="EA781" s="584"/>
      <c r="EB781" s="584"/>
      <c r="EC781" s="584"/>
      <c r="ED781" s="584"/>
      <c r="EE781" s="584"/>
      <c r="EF781" s="584"/>
      <c r="EG781" s="584"/>
      <c r="EH781" s="584"/>
      <c r="EI781" s="584"/>
      <c r="EJ781" s="584"/>
      <c r="EK781" s="584"/>
      <c r="EL781" s="584"/>
    </row>
    <row r="782" spans="1:142" s="582" customFormat="1" ht="15">
      <c r="A782" s="849">
        <v>19</v>
      </c>
      <c r="B782" s="879" t="s">
        <v>95</v>
      </c>
      <c r="C782" s="970">
        <v>0.978768622702663</v>
      </c>
      <c r="D782" s="727">
        <v>0.9077088998779531</v>
      </c>
      <c r="E782" s="847">
        <f t="shared" si="58"/>
        <v>-7.105972282470985</v>
      </c>
      <c r="F782" s="848"/>
      <c r="H782" s="580"/>
      <c r="I782" s="583"/>
      <c r="P782" s="1251"/>
      <c r="Y782" s="580"/>
      <c r="Z782" s="584"/>
      <c r="AA782" s="584"/>
      <c r="AB782" s="584"/>
      <c r="AC782" s="584"/>
      <c r="AD782" s="584"/>
      <c r="AE782" s="584"/>
      <c r="AF782" s="584"/>
      <c r="AG782" s="584"/>
      <c r="AH782" s="584"/>
      <c r="AI782" s="584"/>
      <c r="AJ782" s="584"/>
      <c r="AK782" s="584"/>
      <c r="AL782" s="584"/>
      <c r="AM782" s="584"/>
      <c r="AN782" s="584"/>
      <c r="AO782" s="584"/>
      <c r="AP782" s="584"/>
      <c r="AQ782" s="584"/>
      <c r="AR782" s="584"/>
      <c r="AS782" s="584"/>
      <c r="AT782" s="584"/>
      <c r="AU782" s="584"/>
      <c r="AV782" s="584"/>
      <c r="AW782" s="584"/>
      <c r="AX782" s="584"/>
      <c r="AY782" s="584"/>
      <c r="AZ782" s="584"/>
      <c r="BA782" s="584"/>
      <c r="BB782" s="584"/>
      <c r="BC782" s="584"/>
      <c r="BD782" s="584"/>
      <c r="BE782" s="584"/>
      <c r="BF782" s="584"/>
      <c r="BG782" s="584"/>
      <c r="BH782" s="584"/>
      <c r="BI782" s="584"/>
      <c r="BJ782" s="584"/>
      <c r="BK782" s="584"/>
      <c r="BL782" s="584"/>
      <c r="BM782" s="584"/>
      <c r="BN782" s="584"/>
      <c r="BO782" s="584"/>
      <c r="BP782" s="584"/>
      <c r="BQ782" s="584"/>
      <c r="BR782" s="584"/>
      <c r="BS782" s="584"/>
      <c r="BT782" s="584"/>
      <c r="BU782" s="584"/>
      <c r="BV782" s="584"/>
      <c r="BW782" s="584"/>
      <c r="BX782" s="584"/>
      <c r="BY782" s="584"/>
      <c r="BZ782" s="584"/>
      <c r="CA782" s="584"/>
      <c r="CB782" s="584"/>
      <c r="CC782" s="584"/>
      <c r="CD782" s="584"/>
      <c r="CE782" s="584"/>
      <c r="CF782" s="584"/>
      <c r="CG782" s="584"/>
      <c r="CH782" s="584"/>
      <c r="CI782" s="584"/>
      <c r="CJ782" s="584"/>
      <c r="CK782" s="584"/>
      <c r="CL782" s="584"/>
      <c r="CM782" s="584"/>
      <c r="CN782" s="584"/>
      <c r="CO782" s="584"/>
      <c r="CP782" s="584"/>
      <c r="CQ782" s="584"/>
      <c r="CR782" s="584"/>
      <c r="CS782" s="584"/>
      <c r="CT782" s="584"/>
      <c r="CU782" s="584"/>
      <c r="CV782" s="584"/>
      <c r="CW782" s="584"/>
      <c r="CX782" s="584"/>
      <c r="CY782" s="584"/>
      <c r="CZ782" s="584"/>
      <c r="DA782" s="584"/>
      <c r="DB782" s="584"/>
      <c r="DC782" s="584"/>
      <c r="DD782" s="584"/>
      <c r="DE782" s="584"/>
      <c r="DF782" s="584"/>
      <c r="DG782" s="584"/>
      <c r="DH782" s="584"/>
      <c r="DI782" s="584"/>
      <c r="DJ782" s="584"/>
      <c r="DK782" s="584"/>
      <c r="DL782" s="584"/>
      <c r="DM782" s="584"/>
      <c r="DN782" s="584"/>
      <c r="DO782" s="584"/>
      <c r="DP782" s="584"/>
      <c r="DQ782" s="584"/>
      <c r="DR782" s="584"/>
      <c r="DS782" s="584"/>
      <c r="DT782" s="584"/>
      <c r="DU782" s="584"/>
      <c r="DV782" s="584"/>
      <c r="DW782" s="584"/>
      <c r="DX782" s="584"/>
      <c r="DY782" s="584"/>
      <c r="DZ782" s="584"/>
      <c r="EA782" s="584"/>
      <c r="EB782" s="584"/>
      <c r="EC782" s="584"/>
      <c r="ED782" s="584"/>
      <c r="EE782" s="584"/>
      <c r="EF782" s="584"/>
      <c r="EG782" s="584"/>
      <c r="EH782" s="584"/>
      <c r="EI782" s="584"/>
      <c r="EJ782" s="584"/>
      <c r="EK782" s="584"/>
      <c r="EL782" s="584"/>
    </row>
    <row r="783" spans="1:142" s="582" customFormat="1" ht="15">
      <c r="A783" s="849">
        <v>20</v>
      </c>
      <c r="B783" s="879" t="s">
        <v>96</v>
      </c>
      <c r="C783" s="970">
        <v>0.7071863159996058</v>
      </c>
      <c r="D783" s="727">
        <v>0.8781076296945156</v>
      </c>
      <c r="E783" s="847">
        <f t="shared" si="58"/>
        <v>17.092131369490982</v>
      </c>
      <c r="F783" s="848"/>
      <c r="H783" s="580"/>
      <c r="I783" s="583"/>
      <c r="P783" s="1251"/>
      <c r="Y783" s="580"/>
      <c r="Z783" s="584"/>
      <c r="AA783" s="584"/>
      <c r="AB783" s="584"/>
      <c r="AC783" s="584"/>
      <c r="AD783" s="584"/>
      <c r="AE783" s="584"/>
      <c r="AF783" s="584"/>
      <c r="AG783" s="584"/>
      <c r="AH783" s="584"/>
      <c r="AI783" s="584"/>
      <c r="AJ783" s="584"/>
      <c r="AK783" s="584"/>
      <c r="AL783" s="584"/>
      <c r="AM783" s="584"/>
      <c r="AN783" s="584"/>
      <c r="AO783" s="584"/>
      <c r="AP783" s="584"/>
      <c r="AQ783" s="584"/>
      <c r="AR783" s="584"/>
      <c r="AS783" s="584"/>
      <c r="AT783" s="584"/>
      <c r="AU783" s="584"/>
      <c r="AV783" s="584"/>
      <c r="AW783" s="584"/>
      <c r="AX783" s="584"/>
      <c r="AY783" s="584"/>
      <c r="AZ783" s="584"/>
      <c r="BA783" s="584"/>
      <c r="BB783" s="584"/>
      <c r="BC783" s="584"/>
      <c r="BD783" s="584"/>
      <c r="BE783" s="584"/>
      <c r="BF783" s="584"/>
      <c r="BG783" s="584"/>
      <c r="BH783" s="584"/>
      <c r="BI783" s="584"/>
      <c r="BJ783" s="584"/>
      <c r="BK783" s="584"/>
      <c r="BL783" s="584"/>
      <c r="BM783" s="584"/>
      <c r="BN783" s="584"/>
      <c r="BO783" s="584"/>
      <c r="BP783" s="584"/>
      <c r="BQ783" s="584"/>
      <c r="BR783" s="584"/>
      <c r="BS783" s="584"/>
      <c r="BT783" s="584"/>
      <c r="BU783" s="584"/>
      <c r="BV783" s="584"/>
      <c r="BW783" s="584"/>
      <c r="BX783" s="584"/>
      <c r="BY783" s="584"/>
      <c r="BZ783" s="584"/>
      <c r="CA783" s="584"/>
      <c r="CB783" s="584"/>
      <c r="CC783" s="584"/>
      <c r="CD783" s="584"/>
      <c r="CE783" s="584"/>
      <c r="CF783" s="584"/>
      <c r="CG783" s="584"/>
      <c r="CH783" s="584"/>
      <c r="CI783" s="584"/>
      <c r="CJ783" s="584"/>
      <c r="CK783" s="584"/>
      <c r="CL783" s="584"/>
      <c r="CM783" s="584"/>
      <c r="CN783" s="584"/>
      <c r="CO783" s="584"/>
      <c r="CP783" s="584"/>
      <c r="CQ783" s="584"/>
      <c r="CR783" s="584"/>
      <c r="CS783" s="584"/>
      <c r="CT783" s="584"/>
      <c r="CU783" s="584"/>
      <c r="CV783" s="584"/>
      <c r="CW783" s="584"/>
      <c r="CX783" s="584"/>
      <c r="CY783" s="584"/>
      <c r="CZ783" s="584"/>
      <c r="DA783" s="584"/>
      <c r="DB783" s="584"/>
      <c r="DC783" s="584"/>
      <c r="DD783" s="584"/>
      <c r="DE783" s="584"/>
      <c r="DF783" s="584"/>
      <c r="DG783" s="584"/>
      <c r="DH783" s="584"/>
      <c r="DI783" s="584"/>
      <c r="DJ783" s="584"/>
      <c r="DK783" s="584"/>
      <c r="DL783" s="584"/>
      <c r="DM783" s="584"/>
      <c r="DN783" s="584"/>
      <c r="DO783" s="584"/>
      <c r="DP783" s="584"/>
      <c r="DQ783" s="584"/>
      <c r="DR783" s="584"/>
      <c r="DS783" s="584"/>
      <c r="DT783" s="584"/>
      <c r="DU783" s="584"/>
      <c r="DV783" s="584"/>
      <c r="DW783" s="584"/>
      <c r="DX783" s="584"/>
      <c r="DY783" s="584"/>
      <c r="DZ783" s="584"/>
      <c r="EA783" s="584"/>
      <c r="EB783" s="584"/>
      <c r="EC783" s="584"/>
      <c r="ED783" s="584"/>
      <c r="EE783" s="584"/>
      <c r="EF783" s="584"/>
      <c r="EG783" s="584"/>
      <c r="EH783" s="584"/>
      <c r="EI783" s="584"/>
      <c r="EJ783" s="584"/>
      <c r="EK783" s="584"/>
      <c r="EL783" s="584"/>
    </row>
    <row r="784" spans="1:142" s="582" customFormat="1" ht="15">
      <c r="A784" s="849">
        <v>21</v>
      </c>
      <c r="B784" s="879" t="s">
        <v>97</v>
      </c>
      <c r="C784" s="970">
        <v>0.9484573124277559</v>
      </c>
      <c r="D784" s="727">
        <v>0.998343836851377</v>
      </c>
      <c r="E784" s="847">
        <f t="shared" si="58"/>
        <v>4.988652442362107</v>
      </c>
      <c r="F784" s="848"/>
      <c r="H784" s="580"/>
      <c r="I784" s="583"/>
      <c r="P784" s="1251"/>
      <c r="Y784" s="580"/>
      <c r="Z784" s="584"/>
      <c r="AA784" s="584"/>
      <c r="AB784" s="584"/>
      <c r="AC784" s="584"/>
      <c r="AD784" s="584"/>
      <c r="AE784" s="584"/>
      <c r="AF784" s="584"/>
      <c r="AG784" s="584"/>
      <c r="AH784" s="584"/>
      <c r="AI784" s="584"/>
      <c r="AJ784" s="584"/>
      <c r="AK784" s="584"/>
      <c r="AL784" s="584"/>
      <c r="AM784" s="584"/>
      <c r="AN784" s="584"/>
      <c r="AO784" s="584"/>
      <c r="AP784" s="584"/>
      <c r="AQ784" s="584"/>
      <c r="AR784" s="584"/>
      <c r="AS784" s="584"/>
      <c r="AT784" s="584"/>
      <c r="AU784" s="584"/>
      <c r="AV784" s="584"/>
      <c r="AW784" s="584"/>
      <c r="AX784" s="584"/>
      <c r="AY784" s="584"/>
      <c r="AZ784" s="584"/>
      <c r="BA784" s="584"/>
      <c r="BB784" s="584"/>
      <c r="BC784" s="584"/>
      <c r="BD784" s="584"/>
      <c r="BE784" s="584"/>
      <c r="BF784" s="584"/>
      <c r="BG784" s="584"/>
      <c r="BH784" s="584"/>
      <c r="BI784" s="584"/>
      <c r="BJ784" s="584"/>
      <c r="BK784" s="584"/>
      <c r="BL784" s="584"/>
      <c r="BM784" s="584"/>
      <c r="BN784" s="584"/>
      <c r="BO784" s="584"/>
      <c r="BP784" s="584"/>
      <c r="BQ784" s="584"/>
      <c r="BR784" s="584"/>
      <c r="BS784" s="584"/>
      <c r="BT784" s="584"/>
      <c r="BU784" s="584"/>
      <c r="BV784" s="584"/>
      <c r="BW784" s="584"/>
      <c r="BX784" s="584"/>
      <c r="BY784" s="584"/>
      <c r="BZ784" s="584"/>
      <c r="CA784" s="584"/>
      <c r="CB784" s="584"/>
      <c r="CC784" s="584"/>
      <c r="CD784" s="584"/>
      <c r="CE784" s="584"/>
      <c r="CF784" s="584"/>
      <c r="CG784" s="584"/>
      <c r="CH784" s="584"/>
      <c r="CI784" s="584"/>
      <c r="CJ784" s="584"/>
      <c r="CK784" s="584"/>
      <c r="CL784" s="584"/>
      <c r="CM784" s="584"/>
      <c r="CN784" s="584"/>
      <c r="CO784" s="584"/>
      <c r="CP784" s="584"/>
      <c r="CQ784" s="584"/>
      <c r="CR784" s="584"/>
      <c r="CS784" s="584"/>
      <c r="CT784" s="584"/>
      <c r="CU784" s="584"/>
      <c r="CV784" s="584"/>
      <c r="CW784" s="584"/>
      <c r="CX784" s="584"/>
      <c r="CY784" s="584"/>
      <c r="CZ784" s="584"/>
      <c r="DA784" s="584"/>
      <c r="DB784" s="584"/>
      <c r="DC784" s="584"/>
      <c r="DD784" s="584"/>
      <c r="DE784" s="584"/>
      <c r="DF784" s="584"/>
      <c r="DG784" s="584"/>
      <c r="DH784" s="584"/>
      <c r="DI784" s="584"/>
      <c r="DJ784" s="584"/>
      <c r="DK784" s="584"/>
      <c r="DL784" s="584"/>
      <c r="DM784" s="584"/>
      <c r="DN784" s="584"/>
      <c r="DO784" s="584"/>
      <c r="DP784" s="584"/>
      <c r="DQ784" s="584"/>
      <c r="DR784" s="584"/>
      <c r="DS784" s="584"/>
      <c r="DT784" s="584"/>
      <c r="DU784" s="584"/>
      <c r="DV784" s="584"/>
      <c r="DW784" s="584"/>
      <c r="DX784" s="584"/>
      <c r="DY784" s="584"/>
      <c r="DZ784" s="584"/>
      <c r="EA784" s="584"/>
      <c r="EB784" s="584"/>
      <c r="EC784" s="584"/>
      <c r="ED784" s="584"/>
      <c r="EE784" s="584"/>
      <c r="EF784" s="584"/>
      <c r="EG784" s="584"/>
      <c r="EH784" s="584"/>
      <c r="EI784" s="584"/>
      <c r="EJ784" s="584"/>
      <c r="EK784" s="584"/>
      <c r="EL784" s="584"/>
    </row>
    <row r="785" spans="1:25" s="584" customFormat="1" ht="15">
      <c r="A785" s="849">
        <v>22</v>
      </c>
      <c r="B785" s="879" t="s">
        <v>98</v>
      </c>
      <c r="C785" s="970">
        <v>0.8395395761272716</v>
      </c>
      <c r="D785" s="727">
        <v>0.983439805537646</v>
      </c>
      <c r="E785" s="847">
        <f t="shared" si="58"/>
        <v>14.39002294103744</v>
      </c>
      <c r="F785" s="848"/>
      <c r="G785" s="582"/>
      <c r="H785" s="580"/>
      <c r="I785" s="583"/>
      <c r="J785" s="582"/>
      <c r="K785" s="582"/>
      <c r="L785" s="582"/>
      <c r="M785" s="582"/>
      <c r="N785" s="582"/>
      <c r="O785" s="582"/>
      <c r="P785" s="1251"/>
      <c r="Q785" s="582"/>
      <c r="R785" s="582"/>
      <c r="S785" s="582"/>
      <c r="T785" s="582"/>
      <c r="U785" s="582"/>
      <c r="V785" s="582"/>
      <c r="W785" s="582"/>
      <c r="X785" s="582"/>
      <c r="Y785" s="580"/>
    </row>
    <row r="786" spans="1:25" s="584" customFormat="1" ht="15.75">
      <c r="A786" s="849">
        <v>23</v>
      </c>
      <c r="B786" s="879" t="s">
        <v>99</v>
      </c>
      <c r="C786" s="972">
        <v>0.91785199302739</v>
      </c>
      <c r="D786" s="727">
        <v>0.8801021742642858</v>
      </c>
      <c r="E786" s="847">
        <f t="shared" si="58"/>
        <v>-3.7749818763104126</v>
      </c>
      <c r="F786" s="848"/>
      <c r="G786" s="582" t="s">
        <v>45</v>
      </c>
      <c r="H786" s="580"/>
      <c r="I786" s="583"/>
      <c r="J786" s="582"/>
      <c r="K786" s="582"/>
      <c r="L786" s="582"/>
      <c r="M786" s="582"/>
      <c r="N786" s="582"/>
      <c r="O786" s="582"/>
      <c r="P786" s="1251"/>
      <c r="Q786" s="582"/>
      <c r="R786" s="582"/>
      <c r="S786" s="582"/>
      <c r="T786" s="582"/>
      <c r="U786" s="582"/>
      <c r="V786" s="582"/>
      <c r="W786" s="582"/>
      <c r="X786" s="582"/>
      <c r="Y786" s="580"/>
    </row>
    <row r="787" spans="1:25" s="584" customFormat="1" ht="15">
      <c r="A787" s="849">
        <v>24</v>
      </c>
      <c r="B787" s="879" t="s">
        <v>169</v>
      </c>
      <c r="C787" s="970">
        <v>0.9265168035452231</v>
      </c>
      <c r="D787" s="727">
        <v>0.966704353218862</v>
      </c>
      <c r="E787" s="850">
        <f t="shared" si="58"/>
        <v>4.01875496736388</v>
      </c>
      <c r="F787" s="848"/>
      <c r="G787" s="582"/>
      <c r="H787" s="580"/>
      <c r="I787" s="583"/>
      <c r="J787" s="582"/>
      <c r="K787" s="582"/>
      <c r="L787" s="582"/>
      <c r="M787" s="582"/>
      <c r="N787" s="582"/>
      <c r="O787" s="582"/>
      <c r="P787" s="1251"/>
      <c r="Q787" s="582"/>
      <c r="R787" s="582"/>
      <c r="S787" s="582"/>
      <c r="T787" s="582"/>
      <c r="U787" s="582"/>
      <c r="V787" s="582"/>
      <c r="W787" s="582"/>
      <c r="X787" s="582"/>
      <c r="Y787" s="580"/>
    </row>
    <row r="788" spans="1:25" s="584" customFormat="1" ht="15">
      <c r="A788" s="849">
        <v>25</v>
      </c>
      <c r="B788" s="879" t="s">
        <v>100</v>
      </c>
      <c r="C788" s="970">
        <v>0.6465347940950884</v>
      </c>
      <c r="D788" s="727">
        <v>0.9783472906449302</v>
      </c>
      <c r="E788" s="850">
        <f t="shared" si="58"/>
        <v>33.18124965498418</v>
      </c>
      <c r="F788" s="848"/>
      <c r="G788" s="582"/>
      <c r="H788" s="580"/>
      <c r="I788" s="583"/>
      <c r="J788" s="582"/>
      <c r="K788" s="582"/>
      <c r="L788" s="582"/>
      <c r="M788" s="582"/>
      <c r="N788" s="582"/>
      <c r="O788" s="582"/>
      <c r="P788" s="1251"/>
      <c r="Q788" s="582"/>
      <c r="R788" s="582"/>
      <c r="S788" s="582"/>
      <c r="T788" s="582"/>
      <c r="U788" s="582"/>
      <c r="V788" s="582"/>
      <c r="W788" s="582"/>
      <c r="X788" s="582"/>
      <c r="Y788" s="580"/>
    </row>
    <row r="789" spans="1:25" s="584" customFormat="1" ht="15">
      <c r="A789" s="849">
        <v>26</v>
      </c>
      <c r="B789" s="879" t="s">
        <v>101</v>
      </c>
      <c r="C789" s="970">
        <v>0.6539449650195341</v>
      </c>
      <c r="D789" s="727">
        <v>0.9946355339408357</v>
      </c>
      <c r="E789" s="850">
        <f t="shared" si="58"/>
        <v>34.069056892130156</v>
      </c>
      <c r="F789" s="848"/>
      <c r="G789" s="582"/>
      <c r="H789" s="580"/>
      <c r="I789" s="583"/>
      <c r="J789" s="582"/>
      <c r="K789" s="582"/>
      <c r="L789" s="582"/>
      <c r="M789" s="582"/>
      <c r="N789" s="582"/>
      <c r="O789" s="582"/>
      <c r="P789" s="1251"/>
      <c r="Q789" s="582"/>
      <c r="R789" s="582"/>
      <c r="S789" s="582"/>
      <c r="T789" s="582"/>
      <c r="U789" s="582"/>
      <c r="V789" s="582"/>
      <c r="W789" s="582"/>
      <c r="X789" s="582"/>
      <c r="Y789" s="580"/>
    </row>
    <row r="790" spans="1:25" s="584" customFormat="1" ht="15">
      <c r="A790" s="524">
        <v>27</v>
      </c>
      <c r="B790" s="879" t="s">
        <v>102</v>
      </c>
      <c r="C790" s="970">
        <v>0.9304065757614768</v>
      </c>
      <c r="D790" s="727">
        <v>0.9985281815481835</v>
      </c>
      <c r="E790" s="850">
        <f t="shared" si="58"/>
        <v>6.812160578670667</v>
      </c>
      <c r="F790" s="848"/>
      <c r="G790" s="582"/>
      <c r="H790" s="580"/>
      <c r="I790" s="583"/>
      <c r="J790" s="582"/>
      <c r="K790" s="582"/>
      <c r="L790" s="582"/>
      <c r="M790" s="582"/>
      <c r="N790" s="582"/>
      <c r="O790" s="582"/>
      <c r="P790" s="1251"/>
      <c r="Q790" s="582"/>
      <c r="R790" s="582"/>
      <c r="S790" s="582"/>
      <c r="T790" s="582"/>
      <c r="U790" s="582"/>
      <c r="V790" s="582"/>
      <c r="W790" s="582"/>
      <c r="X790" s="582"/>
      <c r="Y790" s="580"/>
    </row>
    <row r="791" spans="1:25" s="584" customFormat="1" ht="15">
      <c r="A791" s="851">
        <v>28</v>
      </c>
      <c r="B791" s="880" t="s">
        <v>308</v>
      </c>
      <c r="C791" s="973" t="e">
        <v>#DIV/0!</v>
      </c>
      <c r="D791" s="921" t="e">
        <v>#DIV/0!</v>
      </c>
      <c r="E791" s="850" t="e">
        <f t="shared" si="58"/>
        <v>#DIV/0!</v>
      </c>
      <c r="F791" s="848"/>
      <c r="G791" s="582"/>
      <c r="H791" s="580"/>
      <c r="I791" s="583"/>
      <c r="J791" s="582"/>
      <c r="K791" s="582"/>
      <c r="L791" s="582"/>
      <c r="M791" s="582"/>
      <c r="N791" s="582"/>
      <c r="O791" s="582"/>
      <c r="P791" s="1251"/>
      <c r="Q791" s="582"/>
      <c r="R791" s="582"/>
      <c r="S791" s="582"/>
      <c r="T791" s="582"/>
      <c r="U791" s="582"/>
      <c r="V791" s="582"/>
      <c r="W791" s="582"/>
      <c r="X791" s="582"/>
      <c r="Y791" s="580"/>
    </row>
    <row r="792" spans="1:25" s="584" customFormat="1" ht="15">
      <c r="A792" s="851">
        <v>29</v>
      </c>
      <c r="B792" s="880" t="s">
        <v>309</v>
      </c>
      <c r="C792" s="973" t="e">
        <v>#DIV/0!</v>
      </c>
      <c r="D792" s="921" t="e">
        <v>#DIV/0!</v>
      </c>
      <c r="E792" s="850" t="e">
        <f t="shared" si="58"/>
        <v>#DIV/0!</v>
      </c>
      <c r="F792" s="848"/>
      <c r="G792" s="582"/>
      <c r="H792" s="580"/>
      <c r="I792" s="583"/>
      <c r="J792" s="582"/>
      <c r="K792" s="582"/>
      <c r="L792" s="582"/>
      <c r="M792" s="582"/>
      <c r="N792" s="582"/>
      <c r="O792" s="582"/>
      <c r="P792" s="1251"/>
      <c r="Q792" s="582"/>
      <c r="R792" s="582"/>
      <c r="S792" s="582"/>
      <c r="T792" s="582"/>
      <c r="U792" s="582"/>
      <c r="V792" s="582"/>
      <c r="W792" s="582"/>
      <c r="X792" s="582"/>
      <c r="Y792" s="580"/>
    </row>
    <row r="793" spans="1:25" s="584" customFormat="1" ht="15">
      <c r="A793" s="851">
        <v>30</v>
      </c>
      <c r="B793" s="880" t="s">
        <v>310</v>
      </c>
      <c r="C793" s="973" t="e">
        <v>#DIV/0!</v>
      </c>
      <c r="D793" s="921" t="e">
        <v>#DIV/0!</v>
      </c>
      <c r="E793" s="850" t="e">
        <f t="shared" si="58"/>
        <v>#DIV/0!</v>
      </c>
      <c r="F793" s="848"/>
      <c r="G793" s="582"/>
      <c r="H793" s="580"/>
      <c r="I793" s="583"/>
      <c r="J793" s="582"/>
      <c r="K793" s="582"/>
      <c r="L793" s="582"/>
      <c r="M793" s="582"/>
      <c r="N793" s="582"/>
      <c r="O793" s="582"/>
      <c r="P793" s="1251"/>
      <c r="Q793" s="582"/>
      <c r="R793" s="582"/>
      <c r="S793" s="582"/>
      <c r="T793" s="582"/>
      <c r="U793" s="582"/>
      <c r="V793" s="582"/>
      <c r="W793" s="582"/>
      <c r="X793" s="582"/>
      <c r="Y793" s="580"/>
    </row>
    <row r="794" spans="1:25" s="584" customFormat="1" ht="15">
      <c r="A794" s="851">
        <v>31</v>
      </c>
      <c r="B794" s="880" t="s">
        <v>311</v>
      </c>
      <c r="C794" s="973" t="e">
        <v>#DIV/0!</v>
      </c>
      <c r="D794" s="921" t="e">
        <v>#DIV/0!</v>
      </c>
      <c r="E794" s="850" t="e">
        <f t="shared" si="58"/>
        <v>#DIV/0!</v>
      </c>
      <c r="F794" s="848"/>
      <c r="G794" s="582"/>
      <c r="H794" s="580"/>
      <c r="I794" s="583"/>
      <c r="J794" s="582"/>
      <c r="K794" s="582"/>
      <c r="L794" s="582"/>
      <c r="M794" s="582"/>
      <c r="N794" s="582"/>
      <c r="O794" s="582"/>
      <c r="P794" s="1251"/>
      <c r="Q794" s="582"/>
      <c r="R794" s="582"/>
      <c r="S794" s="582"/>
      <c r="T794" s="582"/>
      <c r="U794" s="582"/>
      <c r="V794" s="582"/>
      <c r="W794" s="582"/>
      <c r="X794" s="582"/>
      <c r="Y794" s="580"/>
    </row>
    <row r="795" spans="1:25" s="584" customFormat="1" ht="15">
      <c r="A795" s="851">
        <v>32</v>
      </c>
      <c r="B795" s="880" t="s">
        <v>312</v>
      </c>
      <c r="C795" s="973" t="e">
        <v>#DIV/0!</v>
      </c>
      <c r="D795" s="921" t="e">
        <v>#DIV/0!</v>
      </c>
      <c r="E795" s="850" t="e">
        <f t="shared" si="58"/>
        <v>#DIV/0!</v>
      </c>
      <c r="F795" s="848"/>
      <c r="G795" s="582"/>
      <c r="H795" s="580"/>
      <c r="I795" s="583"/>
      <c r="J795" s="582"/>
      <c r="K795" s="582"/>
      <c r="L795" s="582"/>
      <c r="M795" s="582"/>
      <c r="N795" s="582"/>
      <c r="O795" s="582"/>
      <c r="P795" s="1251"/>
      <c r="Q795" s="582"/>
      <c r="R795" s="582"/>
      <c r="S795" s="582"/>
      <c r="T795" s="582"/>
      <c r="U795" s="582"/>
      <c r="V795" s="582"/>
      <c r="W795" s="582"/>
      <c r="X795" s="582"/>
      <c r="Y795" s="580"/>
    </row>
    <row r="796" spans="1:25" s="584" customFormat="1" ht="16.5" thickBot="1">
      <c r="A796" s="977">
        <v>33</v>
      </c>
      <c r="B796" s="880" t="s">
        <v>313</v>
      </c>
      <c r="C796" s="976" t="e">
        <v>#DIV/0!</v>
      </c>
      <c r="D796" s="933" t="e">
        <v>#DIV/0!</v>
      </c>
      <c r="E796" s="850" t="e">
        <f t="shared" si="58"/>
        <v>#DIV/0!</v>
      </c>
      <c r="F796" s="848"/>
      <c r="G796" s="582"/>
      <c r="H796" s="580"/>
      <c r="I796" s="583"/>
      <c r="J796" s="582"/>
      <c r="K796" s="582"/>
      <c r="L796" s="582"/>
      <c r="M796" s="582"/>
      <c r="N796" s="582"/>
      <c r="O796" s="582"/>
      <c r="P796" s="1251"/>
      <c r="Q796" s="582"/>
      <c r="R796" s="582"/>
      <c r="S796" s="582"/>
      <c r="T796" s="582"/>
      <c r="U796" s="582"/>
      <c r="V796" s="582"/>
      <c r="W796" s="582"/>
      <c r="X796" s="582"/>
      <c r="Y796" s="580"/>
    </row>
    <row r="797" spans="1:6" ht="15.75">
      <c r="A797" s="19"/>
      <c r="B797" s="50"/>
      <c r="C797" s="974">
        <v>0.8516968814905519</v>
      </c>
      <c r="D797" s="180">
        <v>0.9478181141344623</v>
      </c>
      <c r="E797" s="975">
        <f t="shared" si="58"/>
        <v>9.612123264391037</v>
      </c>
      <c r="F797" s="2"/>
    </row>
    <row r="798" spans="2:24" s="243" customFormat="1" ht="15.75">
      <c r="B798" s="270"/>
      <c r="C798" s="270"/>
      <c r="D798" s="270"/>
      <c r="E798" s="271"/>
      <c r="F798" s="270"/>
      <c r="G798" s="611"/>
      <c r="H798" s="253"/>
      <c r="I798" s="369"/>
      <c r="J798" s="253"/>
      <c r="K798" s="253"/>
      <c r="L798" s="253"/>
      <c r="M798" s="253"/>
      <c r="N798" s="253"/>
      <c r="O798" s="253"/>
      <c r="P798" s="1237"/>
      <c r="Q798" s="253"/>
      <c r="R798" s="253"/>
      <c r="S798" s="253"/>
      <c r="T798" s="253"/>
      <c r="U798" s="253"/>
      <c r="V798" s="253"/>
      <c r="W798" s="253"/>
      <c r="X798" s="253"/>
    </row>
    <row r="799" spans="1:24" s="243" customFormat="1" ht="15.75">
      <c r="A799" s="269"/>
      <c r="B799" s="270"/>
      <c r="C799" s="270"/>
      <c r="D799" s="270"/>
      <c r="E799" s="271"/>
      <c r="F799" s="270"/>
      <c r="G799" s="611"/>
      <c r="H799" s="253"/>
      <c r="I799" s="369"/>
      <c r="J799" s="253"/>
      <c r="K799" s="253"/>
      <c r="L799" s="253"/>
      <c r="M799" s="253"/>
      <c r="N799" s="253"/>
      <c r="O799" s="253"/>
      <c r="P799" s="1237"/>
      <c r="Q799" s="253"/>
      <c r="R799" s="253"/>
      <c r="S799" s="253"/>
      <c r="T799" s="253"/>
      <c r="U799" s="253"/>
      <c r="V799" s="253"/>
      <c r="W799" s="253"/>
      <c r="X799" s="253"/>
    </row>
    <row r="800" spans="1:24" s="243" customFormat="1" ht="15.75">
      <c r="A800" s="269" t="s">
        <v>392</v>
      </c>
      <c r="B800" s="270"/>
      <c r="C800" s="270"/>
      <c r="D800" s="270"/>
      <c r="E800" s="271"/>
      <c r="F800" s="270"/>
      <c r="G800" s="611"/>
      <c r="H800" s="253"/>
      <c r="I800" s="369"/>
      <c r="J800" s="253"/>
      <c r="K800" s="253"/>
      <c r="L800" s="253"/>
      <c r="M800" s="253"/>
      <c r="N800" s="253"/>
      <c r="O800" s="253"/>
      <c r="P800" s="1237"/>
      <c r="Q800" s="253"/>
      <c r="R800" s="253"/>
      <c r="S800" s="253"/>
      <c r="T800" s="253"/>
      <c r="U800" s="253"/>
      <c r="V800" s="253"/>
      <c r="W800" s="253"/>
      <c r="X800" s="253"/>
    </row>
    <row r="801" spans="1:6" ht="16.5" thickBot="1">
      <c r="A801" s="229"/>
      <c r="B801" s="80"/>
      <c r="C801" s="80"/>
      <c r="D801" s="178"/>
      <c r="E801" s="215" t="s">
        <v>129</v>
      </c>
      <c r="F801" s="80"/>
    </row>
    <row r="802" spans="1:30" ht="64.5" thickBot="1">
      <c r="A802" s="151" t="s">
        <v>36</v>
      </c>
      <c r="B802" s="152" t="s">
        <v>15</v>
      </c>
      <c r="C802" s="569" t="s">
        <v>393</v>
      </c>
      <c r="D802" s="569" t="s">
        <v>130</v>
      </c>
      <c r="E802" s="216" t="s">
        <v>131</v>
      </c>
      <c r="F802" s="153" t="s">
        <v>147</v>
      </c>
      <c r="I802" s="296" t="s">
        <v>63</v>
      </c>
      <c r="J802" s="85" t="s">
        <v>263</v>
      </c>
      <c r="K802" s="85" t="s">
        <v>264</v>
      </c>
      <c r="L802" s="85" t="s">
        <v>256</v>
      </c>
      <c r="N802" s="992" t="s">
        <v>15</v>
      </c>
      <c r="O802" s="993" t="s">
        <v>204</v>
      </c>
      <c r="P802" s="1262" t="s">
        <v>205</v>
      </c>
      <c r="Q802" s="994" t="s">
        <v>171</v>
      </c>
      <c r="R802" s="994" t="s">
        <v>265</v>
      </c>
      <c r="S802" s="995" t="s">
        <v>266</v>
      </c>
      <c r="T802" s="990"/>
      <c r="U802" s="1022" t="s">
        <v>204</v>
      </c>
      <c r="V802" s="1023" t="s">
        <v>206</v>
      </c>
      <c r="W802" s="1023" t="s">
        <v>205</v>
      </c>
      <c r="X802" s="1023" t="s">
        <v>207</v>
      </c>
      <c r="Y802" s="1023" t="s">
        <v>219</v>
      </c>
      <c r="Z802" s="1023" t="s">
        <v>220</v>
      </c>
      <c r="AA802" s="1023" t="s">
        <v>221</v>
      </c>
      <c r="AB802" s="1024" t="s">
        <v>222</v>
      </c>
      <c r="AC802" s="990"/>
      <c r="AD802" s="990"/>
    </row>
    <row r="803" spans="1:30" ht="15.75">
      <c r="A803" s="87">
        <v>1</v>
      </c>
      <c r="B803" s="879" t="s">
        <v>167</v>
      </c>
      <c r="C803" s="1025">
        <v>23878060</v>
      </c>
      <c r="D803" s="1214">
        <v>2832.492</v>
      </c>
      <c r="E803" s="987">
        <v>2765.826</v>
      </c>
      <c r="F803" s="105">
        <f aca="true" t="shared" si="59" ref="F803:F836">E803/D803</f>
        <v>0.9764638346727899</v>
      </c>
      <c r="I803" s="879" t="s">
        <v>167</v>
      </c>
      <c r="J803" s="25">
        <v>1519.965</v>
      </c>
      <c r="K803" s="25">
        <v>1245.861</v>
      </c>
      <c r="L803" s="982">
        <f aca="true" t="shared" si="60" ref="L803:L836">J803+K803</f>
        <v>2765.826</v>
      </c>
      <c r="N803" s="996" t="s">
        <v>167</v>
      </c>
      <c r="O803" s="663">
        <v>14984340</v>
      </c>
      <c r="P803" s="1263">
        <v>8893720</v>
      </c>
      <c r="Q803" s="295"/>
      <c r="R803" s="441">
        <f aca="true" t="shared" si="61" ref="R803:R835">O803+P803</f>
        <v>23878060</v>
      </c>
      <c r="S803" s="997">
        <f>O803+P803+Q803</f>
        <v>23878060</v>
      </c>
      <c r="T803" s="14"/>
      <c r="U803" s="1016">
        <v>14984340</v>
      </c>
      <c r="V803" s="1017">
        <f>U803*100/1000000</f>
        <v>1498.434</v>
      </c>
      <c r="W803" s="1017">
        <v>8893720</v>
      </c>
      <c r="X803" s="1017">
        <f>W803*150/1000000</f>
        <v>1334.058</v>
      </c>
      <c r="Y803" s="1018">
        <f>V803+X803</f>
        <v>2832.492</v>
      </c>
      <c r="Z803" s="1019"/>
      <c r="AA803" s="1020"/>
      <c r="AB803" s="1021">
        <f>Y803+AA803</f>
        <v>2832.492</v>
      </c>
      <c r="AC803" s="706"/>
      <c r="AD803" s="706"/>
    </row>
    <row r="804" spans="1:30" ht="15.75">
      <c r="A804" s="87">
        <v>2</v>
      </c>
      <c r="B804" s="879" t="s">
        <v>84</v>
      </c>
      <c r="C804" s="1025">
        <v>50834070</v>
      </c>
      <c r="D804" s="1214">
        <v>6000.245999999999</v>
      </c>
      <c r="E804" s="987">
        <v>5407.742</v>
      </c>
      <c r="F804" s="105">
        <f t="shared" si="59"/>
        <v>0.9012533819446737</v>
      </c>
      <c r="I804" s="879" t="s">
        <v>84</v>
      </c>
      <c r="J804" s="25">
        <v>3059.132</v>
      </c>
      <c r="K804" s="25">
        <v>2348.61</v>
      </c>
      <c r="L804" s="982">
        <f t="shared" si="60"/>
        <v>5407.742</v>
      </c>
      <c r="N804" s="996" t="s">
        <v>84</v>
      </c>
      <c r="O804" s="663">
        <v>32497290</v>
      </c>
      <c r="P804" s="1263">
        <v>18336780</v>
      </c>
      <c r="Q804" s="295"/>
      <c r="R804" s="441">
        <f t="shared" si="61"/>
        <v>50834070</v>
      </c>
      <c r="S804" s="997">
        <f aca="true" t="shared" si="62" ref="S804:S836">O804+P804+Q804</f>
        <v>50834070</v>
      </c>
      <c r="T804" s="14"/>
      <c r="U804" s="87">
        <v>32497290</v>
      </c>
      <c r="V804" s="834">
        <f aca="true" t="shared" si="63" ref="V804:V836">U804*100/1000000</f>
        <v>3249.729</v>
      </c>
      <c r="W804" s="834">
        <v>18336780</v>
      </c>
      <c r="X804" s="834">
        <f aca="true" t="shared" si="64" ref="X804:X836">W804*150/1000000</f>
        <v>2750.517</v>
      </c>
      <c r="Y804" s="33">
        <f aca="true" t="shared" si="65" ref="Y804:Y836">V804+X804</f>
        <v>6000.245999999999</v>
      </c>
      <c r="Z804" s="568"/>
      <c r="AA804" s="1014"/>
      <c r="AB804" s="1012">
        <f aca="true" t="shared" si="66" ref="AB804:AB836">Y804+AA804</f>
        <v>6000.245999999999</v>
      </c>
      <c r="AC804" s="706"/>
      <c r="AD804" s="706"/>
    </row>
    <row r="805" spans="1:30" ht="15.75">
      <c r="A805" s="87">
        <v>3</v>
      </c>
      <c r="B805" s="879" t="s">
        <v>85</v>
      </c>
      <c r="C805" s="1025">
        <v>23973070</v>
      </c>
      <c r="D805" s="1214">
        <v>2818.992</v>
      </c>
      <c r="E805" s="987">
        <v>2020.148</v>
      </c>
      <c r="F805" s="105">
        <f t="shared" si="59"/>
        <v>0.7166206927866414</v>
      </c>
      <c r="I805" s="879" t="s">
        <v>85</v>
      </c>
      <c r="J805" s="25">
        <v>1065.445</v>
      </c>
      <c r="K805" s="25">
        <v>954.703</v>
      </c>
      <c r="L805" s="982">
        <f t="shared" si="60"/>
        <v>2020.148</v>
      </c>
      <c r="N805" s="996" t="s">
        <v>85</v>
      </c>
      <c r="O805" s="663">
        <v>15539370</v>
      </c>
      <c r="P805" s="1263">
        <v>8433700</v>
      </c>
      <c r="Q805" s="295"/>
      <c r="R805" s="441">
        <f t="shared" si="61"/>
        <v>23973070</v>
      </c>
      <c r="S805" s="997">
        <f t="shared" si="62"/>
        <v>23973070</v>
      </c>
      <c r="T805" s="14"/>
      <c r="U805" s="87">
        <v>15539370</v>
      </c>
      <c r="V805" s="834">
        <f t="shared" si="63"/>
        <v>1553.937</v>
      </c>
      <c r="W805" s="834">
        <v>8433700</v>
      </c>
      <c r="X805" s="834">
        <f t="shared" si="64"/>
        <v>1265.055</v>
      </c>
      <c r="Y805" s="33">
        <f t="shared" si="65"/>
        <v>2818.992</v>
      </c>
      <c r="Z805" s="568"/>
      <c r="AA805" s="1014"/>
      <c r="AB805" s="1012">
        <f t="shared" si="66"/>
        <v>2818.992</v>
      </c>
      <c r="AC805" s="706"/>
      <c r="AD805" s="706"/>
    </row>
    <row r="806" spans="1:30" ht="15.75">
      <c r="A806" s="87">
        <v>4</v>
      </c>
      <c r="B806" s="879" t="s">
        <v>86</v>
      </c>
      <c r="C806" s="1025">
        <v>47681830</v>
      </c>
      <c r="D806" s="1214">
        <v>5560.821</v>
      </c>
      <c r="E806" s="987">
        <v>5022.411</v>
      </c>
      <c r="F806" s="105">
        <f t="shared" si="59"/>
        <v>0.9031779659873965</v>
      </c>
      <c r="I806" s="879" t="s">
        <v>86</v>
      </c>
      <c r="J806" s="25">
        <v>2946.606</v>
      </c>
      <c r="K806" s="25">
        <v>2075.805</v>
      </c>
      <c r="L806" s="982">
        <f t="shared" si="60"/>
        <v>5022.411</v>
      </c>
      <c r="N806" s="996" t="s">
        <v>86</v>
      </c>
      <c r="O806" s="663">
        <v>31829070</v>
      </c>
      <c r="P806" s="1263">
        <v>15852760</v>
      </c>
      <c r="Q806" s="295"/>
      <c r="R806" s="441">
        <f t="shared" si="61"/>
        <v>47681830</v>
      </c>
      <c r="S806" s="997">
        <f t="shared" si="62"/>
        <v>47681830</v>
      </c>
      <c r="T806" s="14"/>
      <c r="U806" s="87">
        <v>31829070</v>
      </c>
      <c r="V806" s="834">
        <f t="shared" si="63"/>
        <v>3182.907</v>
      </c>
      <c r="W806" s="834">
        <v>15852760</v>
      </c>
      <c r="X806" s="834">
        <f t="shared" si="64"/>
        <v>2377.914</v>
      </c>
      <c r="Y806" s="33">
        <f t="shared" si="65"/>
        <v>5560.821</v>
      </c>
      <c r="Z806" s="568"/>
      <c r="AA806" s="1014"/>
      <c r="AB806" s="1012">
        <f t="shared" si="66"/>
        <v>5560.821</v>
      </c>
      <c r="AC806" s="706"/>
      <c r="AD806" s="706"/>
    </row>
    <row r="807" spans="1:30" ht="15.75">
      <c r="A807" s="87">
        <v>5</v>
      </c>
      <c r="B807" s="879" t="s">
        <v>174</v>
      </c>
      <c r="C807" s="1025">
        <v>15851200</v>
      </c>
      <c r="D807" s="1214">
        <v>1852.596</v>
      </c>
      <c r="E807" s="987">
        <v>1648.259</v>
      </c>
      <c r="F807" s="105">
        <f t="shared" si="59"/>
        <v>0.8897023420108864</v>
      </c>
      <c r="I807" s="879" t="s">
        <v>174</v>
      </c>
      <c r="J807" s="25">
        <v>937.191</v>
      </c>
      <c r="K807" s="25">
        <v>711.068</v>
      </c>
      <c r="L807" s="982">
        <f t="shared" si="60"/>
        <v>1648.259</v>
      </c>
      <c r="N807" s="996" t="s">
        <v>174</v>
      </c>
      <c r="O807" s="663">
        <v>10501680</v>
      </c>
      <c r="P807" s="1263">
        <v>5349520</v>
      </c>
      <c r="Q807" s="295"/>
      <c r="R807" s="441">
        <f t="shared" si="61"/>
        <v>15851200</v>
      </c>
      <c r="S807" s="997">
        <f t="shared" si="62"/>
        <v>15851200</v>
      </c>
      <c r="T807" s="14"/>
      <c r="U807" s="87">
        <v>10501680</v>
      </c>
      <c r="V807" s="834">
        <f t="shared" si="63"/>
        <v>1050.168</v>
      </c>
      <c r="W807" s="834">
        <v>5349520</v>
      </c>
      <c r="X807" s="834">
        <f t="shared" si="64"/>
        <v>802.428</v>
      </c>
      <c r="Y807" s="33">
        <f t="shared" si="65"/>
        <v>1852.596</v>
      </c>
      <c r="Z807" s="568"/>
      <c r="AA807" s="1014"/>
      <c r="AB807" s="1012">
        <f t="shared" si="66"/>
        <v>1852.596</v>
      </c>
      <c r="AC807" s="706"/>
      <c r="AD807" s="706"/>
    </row>
    <row r="808" spans="1:30" ht="15.75">
      <c r="A808" s="87">
        <v>6</v>
      </c>
      <c r="B808" s="879" t="s">
        <v>87</v>
      </c>
      <c r="C808" s="1025">
        <v>27377160</v>
      </c>
      <c r="D808" s="1214">
        <v>3128.205</v>
      </c>
      <c r="E808" s="987">
        <v>2925.083</v>
      </c>
      <c r="F808" s="105">
        <f t="shared" si="59"/>
        <v>0.9350675547158834</v>
      </c>
      <c r="I808" s="879" t="s">
        <v>87</v>
      </c>
      <c r="J808" s="25">
        <v>1895.476</v>
      </c>
      <c r="K808" s="25">
        <v>1029.607</v>
      </c>
      <c r="L808" s="982">
        <f t="shared" si="60"/>
        <v>2925.083</v>
      </c>
      <c r="N808" s="996" t="s">
        <v>87</v>
      </c>
      <c r="O808" s="663">
        <v>19567380</v>
      </c>
      <c r="P808" s="1263">
        <v>7809780</v>
      </c>
      <c r="Q808" s="295"/>
      <c r="R808" s="441">
        <f t="shared" si="61"/>
        <v>27377160</v>
      </c>
      <c r="S808" s="997">
        <f t="shared" si="62"/>
        <v>27377160</v>
      </c>
      <c r="T808" s="14"/>
      <c r="U808" s="87">
        <v>19567380</v>
      </c>
      <c r="V808" s="834">
        <f t="shared" si="63"/>
        <v>1956.738</v>
      </c>
      <c r="W808" s="834">
        <v>7809780</v>
      </c>
      <c r="X808" s="834">
        <f t="shared" si="64"/>
        <v>1171.467</v>
      </c>
      <c r="Y808" s="33">
        <f t="shared" si="65"/>
        <v>3128.205</v>
      </c>
      <c r="Z808" s="568"/>
      <c r="AA808" s="1014"/>
      <c r="AB808" s="1012">
        <f t="shared" si="66"/>
        <v>3128.205</v>
      </c>
      <c r="AC808" s="706"/>
      <c r="AD808" s="706"/>
    </row>
    <row r="809" spans="1:30" ht="15.75">
      <c r="A809" s="87">
        <v>7</v>
      </c>
      <c r="B809" s="879" t="s">
        <v>88</v>
      </c>
      <c r="C809" s="1025">
        <v>21628320</v>
      </c>
      <c r="D809" s="1214">
        <v>2583.0209999999997</v>
      </c>
      <c r="E809" s="987">
        <v>2608.455</v>
      </c>
      <c r="F809" s="105">
        <f t="shared" si="59"/>
        <v>1.0098466098417318</v>
      </c>
      <c r="I809" s="879" t="s">
        <v>88</v>
      </c>
      <c r="J809" s="25">
        <v>1388.188</v>
      </c>
      <c r="K809" s="25">
        <v>1220.267</v>
      </c>
      <c r="L809" s="982">
        <f t="shared" si="60"/>
        <v>2608.455</v>
      </c>
      <c r="N809" s="996" t="s">
        <v>88</v>
      </c>
      <c r="O809" s="663">
        <v>13224540</v>
      </c>
      <c r="P809" s="1263">
        <v>8403780</v>
      </c>
      <c r="Q809" s="295"/>
      <c r="R809" s="441">
        <f t="shared" si="61"/>
        <v>21628320</v>
      </c>
      <c r="S809" s="997">
        <f t="shared" si="62"/>
        <v>21628320</v>
      </c>
      <c r="T809" s="14"/>
      <c r="U809" s="87">
        <v>13224540</v>
      </c>
      <c r="V809" s="834">
        <f t="shared" si="63"/>
        <v>1322.454</v>
      </c>
      <c r="W809" s="834">
        <v>8403780</v>
      </c>
      <c r="X809" s="834">
        <f t="shared" si="64"/>
        <v>1260.567</v>
      </c>
      <c r="Y809" s="33">
        <f t="shared" si="65"/>
        <v>2583.0209999999997</v>
      </c>
      <c r="Z809" s="568"/>
      <c r="AA809" s="1014"/>
      <c r="AB809" s="1012">
        <f t="shared" si="66"/>
        <v>2583.0209999999997</v>
      </c>
      <c r="AC809" s="706"/>
      <c r="AD809" s="706"/>
    </row>
    <row r="810" spans="1:30" ht="15.75">
      <c r="A810" s="87">
        <v>8</v>
      </c>
      <c r="B810" s="879" t="s">
        <v>89</v>
      </c>
      <c r="C810" s="1025">
        <v>58897560</v>
      </c>
      <c r="D810" s="1214">
        <v>6878.799</v>
      </c>
      <c r="E810" s="987">
        <v>9044.673999999999</v>
      </c>
      <c r="F810" s="105">
        <f t="shared" si="59"/>
        <v>1.3148623764119287</v>
      </c>
      <c r="I810" s="879" t="s">
        <v>89</v>
      </c>
      <c r="J810" s="25">
        <v>5464.987</v>
      </c>
      <c r="K810" s="25">
        <v>3579.687</v>
      </c>
      <c r="L810" s="982">
        <f t="shared" si="60"/>
        <v>9044.673999999999</v>
      </c>
      <c r="N810" s="996" t="s">
        <v>89</v>
      </c>
      <c r="O810" s="663">
        <v>39116700</v>
      </c>
      <c r="P810" s="1263">
        <v>19780860</v>
      </c>
      <c r="Q810" s="295"/>
      <c r="R810" s="441">
        <f t="shared" si="61"/>
        <v>58897560</v>
      </c>
      <c r="S810" s="997">
        <f t="shared" si="62"/>
        <v>58897560</v>
      </c>
      <c r="T810" s="14"/>
      <c r="U810" s="87">
        <v>39116700</v>
      </c>
      <c r="V810" s="834">
        <f t="shared" si="63"/>
        <v>3911.67</v>
      </c>
      <c r="W810" s="834">
        <v>19780860</v>
      </c>
      <c r="X810" s="834">
        <f t="shared" si="64"/>
        <v>2967.129</v>
      </c>
      <c r="Y810" s="33">
        <f t="shared" si="65"/>
        <v>6878.799</v>
      </c>
      <c r="Z810" s="568"/>
      <c r="AA810" s="1014"/>
      <c r="AB810" s="1012">
        <f t="shared" si="66"/>
        <v>6878.799</v>
      </c>
      <c r="AC810" s="706"/>
      <c r="AD810" s="706"/>
    </row>
    <row r="811" spans="1:30" ht="15.75">
      <c r="A811" s="87">
        <v>9</v>
      </c>
      <c r="B811" s="879" t="s">
        <v>90</v>
      </c>
      <c r="C811" s="1025">
        <v>29182780</v>
      </c>
      <c r="D811" s="1214">
        <v>3397.053</v>
      </c>
      <c r="E811" s="987">
        <v>3063.827</v>
      </c>
      <c r="F811" s="105">
        <f t="shared" si="59"/>
        <v>0.9019073296766346</v>
      </c>
      <c r="I811" s="879" t="s">
        <v>90</v>
      </c>
      <c r="J811" s="25">
        <v>1753.652</v>
      </c>
      <c r="K811" s="25">
        <v>1310.175</v>
      </c>
      <c r="L811" s="982">
        <f t="shared" si="60"/>
        <v>3063.827</v>
      </c>
      <c r="N811" s="996" t="s">
        <v>90</v>
      </c>
      <c r="O811" s="663">
        <v>19607280</v>
      </c>
      <c r="P811" s="1263">
        <v>9575500</v>
      </c>
      <c r="Q811" s="295"/>
      <c r="R811" s="441">
        <f t="shared" si="61"/>
        <v>29182780</v>
      </c>
      <c r="S811" s="997">
        <f t="shared" si="62"/>
        <v>29182780</v>
      </c>
      <c r="T811" s="14"/>
      <c r="U811" s="87">
        <v>19607280</v>
      </c>
      <c r="V811" s="834">
        <f t="shared" si="63"/>
        <v>1960.728</v>
      </c>
      <c r="W811" s="834">
        <v>9575500</v>
      </c>
      <c r="X811" s="834">
        <f t="shared" si="64"/>
        <v>1436.325</v>
      </c>
      <c r="Y811" s="33">
        <f t="shared" si="65"/>
        <v>3397.053</v>
      </c>
      <c r="Z811" s="568"/>
      <c r="AA811" s="1014"/>
      <c r="AB811" s="1012">
        <f t="shared" si="66"/>
        <v>3397.053</v>
      </c>
      <c r="AC811" s="706"/>
      <c r="AD811" s="706"/>
    </row>
    <row r="812" spans="1:30" ht="15.75">
      <c r="A812" s="87">
        <v>10</v>
      </c>
      <c r="B812" s="879" t="s">
        <v>170</v>
      </c>
      <c r="C812" s="1025">
        <v>4716350</v>
      </c>
      <c r="D812" s="1214">
        <v>556.5989999999999</v>
      </c>
      <c r="E812" s="987">
        <v>610.672</v>
      </c>
      <c r="F812" s="105">
        <f t="shared" si="59"/>
        <v>1.0971489348705263</v>
      </c>
      <c r="I812" s="879" t="s">
        <v>170</v>
      </c>
      <c r="J812" s="25">
        <v>351.437</v>
      </c>
      <c r="K812" s="25">
        <v>259.235</v>
      </c>
      <c r="L812" s="982">
        <f t="shared" si="60"/>
        <v>610.672</v>
      </c>
      <c r="N812" s="996" t="s">
        <v>170</v>
      </c>
      <c r="O812" s="663">
        <v>3017070</v>
      </c>
      <c r="P812" s="1263">
        <v>1699280</v>
      </c>
      <c r="Q812" s="295"/>
      <c r="R812" s="441">
        <f t="shared" si="61"/>
        <v>4716350</v>
      </c>
      <c r="S812" s="997">
        <f t="shared" si="62"/>
        <v>4716350</v>
      </c>
      <c r="T812" s="14"/>
      <c r="U812" s="87">
        <v>3017070</v>
      </c>
      <c r="V812" s="834">
        <f t="shared" si="63"/>
        <v>301.707</v>
      </c>
      <c r="W812" s="834">
        <v>1699280</v>
      </c>
      <c r="X812" s="834">
        <f t="shared" si="64"/>
        <v>254.892</v>
      </c>
      <c r="Y812" s="33">
        <f t="shared" si="65"/>
        <v>556.5989999999999</v>
      </c>
      <c r="Z812" s="568"/>
      <c r="AA812" s="1014"/>
      <c r="AB812" s="1012">
        <f t="shared" si="66"/>
        <v>556.5989999999999</v>
      </c>
      <c r="AC812" s="706"/>
      <c r="AD812" s="706"/>
    </row>
    <row r="813" spans="1:30" ht="15.75">
      <c r="A813" s="87">
        <v>11</v>
      </c>
      <c r="B813" s="879" t="s">
        <v>91</v>
      </c>
      <c r="C813" s="1025">
        <v>33911370</v>
      </c>
      <c r="D813" s="1214">
        <v>3940.389</v>
      </c>
      <c r="E813" s="987">
        <v>3227.0150000000003</v>
      </c>
      <c r="F813" s="105">
        <f t="shared" si="59"/>
        <v>0.8189584835405845</v>
      </c>
      <c r="I813" s="879" t="s">
        <v>91</v>
      </c>
      <c r="J813" s="25">
        <v>1932.577</v>
      </c>
      <c r="K813" s="25">
        <v>1294.438</v>
      </c>
      <c r="L813" s="982">
        <f t="shared" si="60"/>
        <v>3227.0150000000003</v>
      </c>
      <c r="N813" s="996" t="s">
        <v>91</v>
      </c>
      <c r="O813" s="663">
        <v>22926330</v>
      </c>
      <c r="P813" s="1263">
        <v>10985040</v>
      </c>
      <c r="Q813" s="295"/>
      <c r="R813" s="441">
        <f t="shared" si="61"/>
        <v>33911370</v>
      </c>
      <c r="S813" s="997">
        <f t="shared" si="62"/>
        <v>33911370</v>
      </c>
      <c r="T813" s="14"/>
      <c r="U813" s="87">
        <v>22926330</v>
      </c>
      <c r="V813" s="834">
        <f t="shared" si="63"/>
        <v>2292.633</v>
      </c>
      <c r="W813" s="834">
        <v>10985040</v>
      </c>
      <c r="X813" s="834">
        <f t="shared" si="64"/>
        <v>1647.756</v>
      </c>
      <c r="Y813" s="33">
        <f t="shared" si="65"/>
        <v>3940.389</v>
      </c>
      <c r="Z813" s="568"/>
      <c r="AA813" s="1014"/>
      <c r="AB813" s="1012">
        <f t="shared" si="66"/>
        <v>3940.389</v>
      </c>
      <c r="AC813" s="706"/>
      <c r="AD813" s="706"/>
    </row>
    <row r="814" spans="1:30" ht="15.75">
      <c r="A814" s="87">
        <v>12</v>
      </c>
      <c r="B814" s="879" t="s">
        <v>168</v>
      </c>
      <c r="C814" s="1025">
        <v>23946070</v>
      </c>
      <c r="D814" s="1214">
        <v>2827.71</v>
      </c>
      <c r="E814" s="987">
        <v>2818.843</v>
      </c>
      <c r="F814" s="105">
        <f t="shared" si="59"/>
        <v>0.9968642470408917</v>
      </c>
      <c r="I814" s="879" t="s">
        <v>168</v>
      </c>
      <c r="J814" s="25">
        <v>1543.528</v>
      </c>
      <c r="K814" s="25">
        <v>1275.315</v>
      </c>
      <c r="L814" s="982">
        <f t="shared" si="60"/>
        <v>2818.843</v>
      </c>
      <c r="N814" s="996" t="s">
        <v>168</v>
      </c>
      <c r="O814" s="663">
        <v>15284010</v>
      </c>
      <c r="P814" s="1263">
        <v>8662060</v>
      </c>
      <c r="Q814" s="295"/>
      <c r="R814" s="441">
        <f t="shared" si="61"/>
        <v>23946070</v>
      </c>
      <c r="S814" s="997">
        <f t="shared" si="62"/>
        <v>23946070</v>
      </c>
      <c r="T814" s="14"/>
      <c r="U814" s="87">
        <v>15284010</v>
      </c>
      <c r="V814" s="834">
        <f t="shared" si="63"/>
        <v>1528.401</v>
      </c>
      <c r="W814" s="834">
        <v>8662060</v>
      </c>
      <c r="X814" s="834">
        <f t="shared" si="64"/>
        <v>1299.309</v>
      </c>
      <c r="Y814" s="33">
        <f t="shared" si="65"/>
        <v>2827.71</v>
      </c>
      <c r="Z814" s="568"/>
      <c r="AA814" s="1014"/>
      <c r="AB814" s="1012">
        <f t="shared" si="66"/>
        <v>2827.71</v>
      </c>
      <c r="AC814" s="706"/>
      <c r="AD814" s="706"/>
    </row>
    <row r="815" spans="1:30" ht="15.75">
      <c r="A815" s="87">
        <v>13</v>
      </c>
      <c r="B815" s="879" t="s">
        <v>92</v>
      </c>
      <c r="C815" s="1025">
        <v>21298350</v>
      </c>
      <c r="D815" s="1214">
        <v>2477.424</v>
      </c>
      <c r="E815" s="987">
        <v>1415.759</v>
      </c>
      <c r="F815" s="105">
        <f t="shared" si="59"/>
        <v>0.5714641498588857</v>
      </c>
      <c r="I815" s="879" t="s">
        <v>92</v>
      </c>
      <c r="J815" s="25">
        <v>816.075</v>
      </c>
      <c r="K815" s="25">
        <v>599.684</v>
      </c>
      <c r="L815" s="982">
        <f t="shared" si="60"/>
        <v>1415.759</v>
      </c>
      <c r="N815" s="996" t="s">
        <v>92</v>
      </c>
      <c r="O815" s="663">
        <v>14346570</v>
      </c>
      <c r="P815" s="1263">
        <v>6951780</v>
      </c>
      <c r="Q815" s="295"/>
      <c r="R815" s="441">
        <f t="shared" si="61"/>
        <v>21298350</v>
      </c>
      <c r="S815" s="997">
        <f t="shared" si="62"/>
        <v>21298350</v>
      </c>
      <c r="T815" s="14"/>
      <c r="U815" s="87">
        <v>14346570</v>
      </c>
      <c r="V815" s="834">
        <f t="shared" si="63"/>
        <v>1434.657</v>
      </c>
      <c r="W815" s="834">
        <v>6951780</v>
      </c>
      <c r="X815" s="834">
        <f t="shared" si="64"/>
        <v>1042.767</v>
      </c>
      <c r="Y815" s="33">
        <f t="shared" si="65"/>
        <v>2477.424</v>
      </c>
      <c r="Z815" s="568"/>
      <c r="AA815" s="1014"/>
      <c r="AB815" s="1012">
        <f t="shared" si="66"/>
        <v>2477.424</v>
      </c>
      <c r="AC815" s="706"/>
      <c r="AD815" s="706"/>
    </row>
    <row r="816" spans="1:30" ht="15.75">
      <c r="A816" s="87">
        <v>14</v>
      </c>
      <c r="B816" s="879" t="s">
        <v>93</v>
      </c>
      <c r="C816" s="1025">
        <v>17526990</v>
      </c>
      <c r="D816" s="1214">
        <v>2084.382</v>
      </c>
      <c r="E816" s="987">
        <v>2702.315</v>
      </c>
      <c r="F816" s="105">
        <f t="shared" si="59"/>
        <v>1.2964586145917592</v>
      </c>
      <c r="I816" s="879" t="s">
        <v>93</v>
      </c>
      <c r="J816" s="25">
        <v>1452.029</v>
      </c>
      <c r="K816" s="25">
        <v>1250.286</v>
      </c>
      <c r="L816" s="982">
        <f t="shared" si="60"/>
        <v>2702.315</v>
      </c>
      <c r="N816" s="996" t="s">
        <v>93</v>
      </c>
      <c r="O816" s="663">
        <v>10893330</v>
      </c>
      <c r="P816" s="1263">
        <v>6633660</v>
      </c>
      <c r="Q816" s="991"/>
      <c r="R816" s="441">
        <f t="shared" si="61"/>
        <v>17526990</v>
      </c>
      <c r="S816" s="997">
        <f t="shared" si="62"/>
        <v>17526990</v>
      </c>
      <c r="T816" s="14"/>
      <c r="U816" s="87">
        <v>10893330</v>
      </c>
      <c r="V816" s="834">
        <f t="shared" si="63"/>
        <v>1089.333</v>
      </c>
      <c r="W816" s="834">
        <v>6633660</v>
      </c>
      <c r="X816" s="834">
        <f t="shared" si="64"/>
        <v>995.049</v>
      </c>
      <c r="Y816" s="33">
        <f t="shared" si="65"/>
        <v>2084.382</v>
      </c>
      <c r="Z816" s="567"/>
      <c r="AA816" s="1014"/>
      <c r="AB816" s="1012">
        <f t="shared" si="66"/>
        <v>2084.382</v>
      </c>
      <c r="AC816" s="706"/>
      <c r="AD816" s="706"/>
    </row>
    <row r="817" spans="1:30" ht="15.75">
      <c r="A817" s="87">
        <v>15</v>
      </c>
      <c r="B817" s="879" t="s">
        <v>298</v>
      </c>
      <c r="C817" s="1025">
        <v>16930768</v>
      </c>
      <c r="D817" s="1214">
        <v>2011.7592</v>
      </c>
      <c r="E817" s="987">
        <v>1795.288</v>
      </c>
      <c r="F817" s="105">
        <f t="shared" si="59"/>
        <v>0.8923970622328955</v>
      </c>
      <c r="I817" s="879" t="s">
        <v>298</v>
      </c>
      <c r="J817" s="25">
        <v>924.495</v>
      </c>
      <c r="K817" s="25">
        <v>870.793</v>
      </c>
      <c r="L817" s="982">
        <f t="shared" si="60"/>
        <v>1795.288</v>
      </c>
      <c r="N817" s="998" t="s">
        <v>298</v>
      </c>
      <c r="O817" s="663">
        <v>10557120</v>
      </c>
      <c r="P817" s="1263">
        <v>5798320</v>
      </c>
      <c r="Q817" s="290">
        <v>575328</v>
      </c>
      <c r="R817" s="441">
        <f t="shared" si="61"/>
        <v>16355440</v>
      </c>
      <c r="S817" s="997">
        <f t="shared" si="62"/>
        <v>16930768</v>
      </c>
      <c r="T817" s="14"/>
      <c r="U817" s="87">
        <v>10557120</v>
      </c>
      <c r="V817" s="834">
        <f t="shared" si="63"/>
        <v>1055.712</v>
      </c>
      <c r="W817" s="834">
        <v>5798320</v>
      </c>
      <c r="X817" s="834">
        <f t="shared" si="64"/>
        <v>869.748</v>
      </c>
      <c r="Y817" s="33">
        <f t="shared" si="65"/>
        <v>1925.46</v>
      </c>
      <c r="Z817" s="568">
        <v>575328</v>
      </c>
      <c r="AA817" s="1014">
        <f>Z817*150/1000000</f>
        <v>86.2992</v>
      </c>
      <c r="AB817" s="1012">
        <f t="shared" si="66"/>
        <v>2011.7592</v>
      </c>
      <c r="AC817" s="706"/>
      <c r="AD817" s="706"/>
    </row>
    <row r="818" spans="1:30" ht="15.75">
      <c r="A818" s="87">
        <v>16</v>
      </c>
      <c r="B818" s="879" t="s">
        <v>299</v>
      </c>
      <c r="C818" s="1025">
        <v>37588480</v>
      </c>
      <c r="D818" s="1214">
        <v>4454.334000000001</v>
      </c>
      <c r="E818" s="987">
        <v>3480.04</v>
      </c>
      <c r="F818" s="105">
        <f t="shared" si="59"/>
        <v>0.781270555822711</v>
      </c>
      <c r="I818" s="879" t="s">
        <v>299</v>
      </c>
      <c r="J818" s="25">
        <v>1940.315</v>
      </c>
      <c r="K818" s="25">
        <v>1539.725</v>
      </c>
      <c r="L818" s="982">
        <f t="shared" si="60"/>
        <v>3480.04</v>
      </c>
      <c r="N818" s="998" t="s">
        <v>299</v>
      </c>
      <c r="O818" s="663">
        <v>23678760</v>
      </c>
      <c r="P818" s="1263">
        <v>13909720</v>
      </c>
      <c r="Q818" s="290"/>
      <c r="R818" s="441">
        <f t="shared" si="61"/>
        <v>37588480</v>
      </c>
      <c r="S818" s="997">
        <f t="shared" si="62"/>
        <v>37588480</v>
      </c>
      <c r="T818" s="14"/>
      <c r="U818" s="87">
        <v>23678760</v>
      </c>
      <c r="V818" s="834">
        <f t="shared" si="63"/>
        <v>2367.876</v>
      </c>
      <c r="W818" s="834">
        <v>13909720</v>
      </c>
      <c r="X818" s="834">
        <f t="shared" si="64"/>
        <v>2086.458</v>
      </c>
      <c r="Y818" s="33">
        <f t="shared" si="65"/>
        <v>4454.334000000001</v>
      </c>
      <c r="Z818" s="568"/>
      <c r="AA818" s="1014"/>
      <c r="AB818" s="1012">
        <f t="shared" si="66"/>
        <v>4454.334000000001</v>
      </c>
      <c r="AC818" s="706"/>
      <c r="AD818" s="706"/>
    </row>
    <row r="819" spans="1:30" ht="15.75">
      <c r="A819" s="87">
        <v>17</v>
      </c>
      <c r="B819" s="879" t="s">
        <v>176</v>
      </c>
      <c r="C819" s="1025">
        <v>16292460</v>
      </c>
      <c r="D819" s="1214">
        <v>1922.88</v>
      </c>
      <c r="E819" s="987">
        <v>2838.87</v>
      </c>
      <c r="F819" s="105">
        <f t="shared" si="59"/>
        <v>1.476363579630554</v>
      </c>
      <c r="I819" s="879" t="s">
        <v>176</v>
      </c>
      <c r="J819" s="25">
        <v>1607.03</v>
      </c>
      <c r="K819" s="25">
        <v>1231.84</v>
      </c>
      <c r="L819" s="982">
        <f t="shared" si="60"/>
        <v>2838.87</v>
      </c>
      <c r="N819" s="998" t="s">
        <v>176</v>
      </c>
      <c r="O819" s="663">
        <v>10419780</v>
      </c>
      <c r="P819" s="1263">
        <v>5872680</v>
      </c>
      <c r="Q819" s="290"/>
      <c r="R819" s="441">
        <f t="shared" si="61"/>
        <v>16292460</v>
      </c>
      <c r="S819" s="997">
        <f t="shared" si="62"/>
        <v>16292460</v>
      </c>
      <c r="T819" s="14"/>
      <c r="U819" s="87">
        <v>10419780</v>
      </c>
      <c r="V819" s="834">
        <f t="shared" si="63"/>
        <v>1041.978</v>
      </c>
      <c r="W819" s="834">
        <v>5872680</v>
      </c>
      <c r="X819" s="834">
        <f t="shared" si="64"/>
        <v>880.902</v>
      </c>
      <c r="Y819" s="33">
        <f t="shared" si="65"/>
        <v>1922.88</v>
      </c>
      <c r="Z819" s="568"/>
      <c r="AA819" s="1014"/>
      <c r="AB819" s="1012">
        <f t="shared" si="66"/>
        <v>1922.88</v>
      </c>
      <c r="AC819" s="706"/>
      <c r="AD819" s="706"/>
    </row>
    <row r="820" spans="1:30" ht="15.75">
      <c r="A820" s="87">
        <v>18</v>
      </c>
      <c r="B820" s="879" t="s">
        <v>94</v>
      </c>
      <c r="C820" s="1025">
        <v>39259860</v>
      </c>
      <c r="D820" s="1214">
        <v>4519.59</v>
      </c>
      <c r="E820" s="987">
        <v>3797.71</v>
      </c>
      <c r="F820" s="105">
        <f t="shared" si="59"/>
        <v>0.8402775472996444</v>
      </c>
      <c r="I820" s="879" t="s">
        <v>94</v>
      </c>
      <c r="J820" s="25">
        <v>2341.449</v>
      </c>
      <c r="K820" s="25">
        <v>1456.261</v>
      </c>
      <c r="L820" s="982">
        <f t="shared" si="60"/>
        <v>3797.71</v>
      </c>
      <c r="N820" s="998" t="s">
        <v>94</v>
      </c>
      <c r="O820" s="663">
        <v>27387780</v>
      </c>
      <c r="P820" s="1263">
        <v>11872080</v>
      </c>
      <c r="Q820" s="613"/>
      <c r="R820" s="441">
        <f t="shared" si="61"/>
        <v>39259860</v>
      </c>
      <c r="S820" s="997">
        <f t="shared" si="62"/>
        <v>39259860</v>
      </c>
      <c r="T820" s="14"/>
      <c r="U820" s="87">
        <v>27387780</v>
      </c>
      <c r="V820" s="834">
        <f t="shared" si="63"/>
        <v>2738.778</v>
      </c>
      <c r="W820" s="834">
        <v>11872080</v>
      </c>
      <c r="X820" s="834">
        <f t="shared" si="64"/>
        <v>1780.812</v>
      </c>
      <c r="Y820" s="33">
        <f t="shared" si="65"/>
        <v>4519.59</v>
      </c>
      <c r="Z820" s="567"/>
      <c r="AA820" s="1014"/>
      <c r="AB820" s="1012">
        <f t="shared" si="66"/>
        <v>4519.59</v>
      </c>
      <c r="AC820" s="706"/>
      <c r="AD820" s="706"/>
    </row>
    <row r="821" spans="1:30" ht="15.75">
      <c r="A821" s="87">
        <v>19</v>
      </c>
      <c r="B821" s="879" t="s">
        <v>95</v>
      </c>
      <c r="C821" s="1025">
        <v>28502130</v>
      </c>
      <c r="D821" s="1214">
        <v>3325.017</v>
      </c>
      <c r="E821" s="987">
        <v>3401.5420000000004</v>
      </c>
      <c r="F821" s="105">
        <f t="shared" si="59"/>
        <v>1.023014919923718</v>
      </c>
      <c r="I821" s="879" t="s">
        <v>95</v>
      </c>
      <c r="J821" s="25">
        <v>2004.739</v>
      </c>
      <c r="K821" s="25">
        <v>1396.803</v>
      </c>
      <c r="L821" s="982">
        <f t="shared" si="60"/>
        <v>3401.5420000000004</v>
      </c>
      <c r="N821" s="998" t="s">
        <v>95</v>
      </c>
      <c r="O821" s="663">
        <v>19006050</v>
      </c>
      <c r="P821" s="1263">
        <v>9496080</v>
      </c>
      <c r="Q821" s="290"/>
      <c r="R821" s="441">
        <f t="shared" si="61"/>
        <v>28502130</v>
      </c>
      <c r="S821" s="997">
        <f t="shared" si="62"/>
        <v>28502130</v>
      </c>
      <c r="T821" s="14"/>
      <c r="U821" s="87">
        <v>19006050</v>
      </c>
      <c r="V821" s="834">
        <f t="shared" si="63"/>
        <v>1900.605</v>
      </c>
      <c r="W821" s="834">
        <v>9496080</v>
      </c>
      <c r="X821" s="834">
        <f t="shared" si="64"/>
        <v>1424.412</v>
      </c>
      <c r="Y821" s="33">
        <f t="shared" si="65"/>
        <v>3325.017</v>
      </c>
      <c r="Z821" s="568"/>
      <c r="AA821" s="1014"/>
      <c r="AB821" s="1012">
        <f t="shared" si="66"/>
        <v>3325.017</v>
      </c>
      <c r="AC821" s="706"/>
      <c r="AD821" s="706"/>
    </row>
    <row r="822" spans="1:30" ht="15.75">
      <c r="A822" s="87">
        <v>20</v>
      </c>
      <c r="B822" s="879" t="s">
        <v>96</v>
      </c>
      <c r="C822" s="1025">
        <v>33941090</v>
      </c>
      <c r="D822" s="1214">
        <v>4045.6469999999995</v>
      </c>
      <c r="E822" s="987">
        <v>2770.285</v>
      </c>
      <c r="F822" s="105">
        <f t="shared" si="59"/>
        <v>0.6847569745951637</v>
      </c>
      <c r="I822" s="879" t="s">
        <v>96</v>
      </c>
      <c r="J822" s="25">
        <v>1463.423</v>
      </c>
      <c r="K822" s="25">
        <v>1306.862</v>
      </c>
      <c r="L822" s="982">
        <f t="shared" si="60"/>
        <v>2770.285</v>
      </c>
      <c r="N822" s="998" t="s">
        <v>96</v>
      </c>
      <c r="O822" s="663">
        <v>20910330</v>
      </c>
      <c r="P822" s="1263">
        <v>12778040</v>
      </c>
      <c r="Q822" s="613">
        <v>252720</v>
      </c>
      <c r="R822" s="441">
        <f t="shared" si="61"/>
        <v>33688370</v>
      </c>
      <c r="S822" s="997">
        <f t="shared" si="62"/>
        <v>33941090</v>
      </c>
      <c r="T822" s="14"/>
      <c r="U822" s="87">
        <v>20910330</v>
      </c>
      <c r="V822" s="834">
        <f t="shared" si="63"/>
        <v>2091.033</v>
      </c>
      <c r="W822" s="834">
        <v>12778040</v>
      </c>
      <c r="X822" s="834">
        <f t="shared" si="64"/>
        <v>1916.706</v>
      </c>
      <c r="Y822" s="33">
        <f t="shared" si="65"/>
        <v>4007.7389999999996</v>
      </c>
      <c r="Z822" s="567">
        <v>252720</v>
      </c>
      <c r="AA822" s="1014">
        <f>Z822*150/1000000</f>
        <v>37.908</v>
      </c>
      <c r="AB822" s="1012">
        <f t="shared" si="66"/>
        <v>4045.6469999999995</v>
      </c>
      <c r="AC822" s="706"/>
      <c r="AD822" s="706"/>
    </row>
    <row r="823" spans="1:30" ht="15.75">
      <c r="A823" s="87">
        <v>21</v>
      </c>
      <c r="B823" s="879" t="s">
        <v>97</v>
      </c>
      <c r="C823" s="1025">
        <v>31050490</v>
      </c>
      <c r="D823" s="1214">
        <v>3622.3680000000004</v>
      </c>
      <c r="E823" s="987">
        <v>3465.9210000000003</v>
      </c>
      <c r="F823" s="105">
        <f t="shared" si="59"/>
        <v>0.9568108485940688</v>
      </c>
      <c r="I823" s="879" t="s">
        <v>97</v>
      </c>
      <c r="J823" s="25">
        <v>1999.961</v>
      </c>
      <c r="K823" s="25">
        <v>1465.96</v>
      </c>
      <c r="L823" s="982">
        <f t="shared" si="60"/>
        <v>3465.9210000000003</v>
      </c>
      <c r="N823" s="998" t="s">
        <v>97</v>
      </c>
      <c r="O823" s="663">
        <v>20704110</v>
      </c>
      <c r="P823" s="1263">
        <v>10346380</v>
      </c>
      <c r="Q823" s="290"/>
      <c r="R823" s="441">
        <f t="shared" si="61"/>
        <v>31050490</v>
      </c>
      <c r="S823" s="997">
        <f t="shared" si="62"/>
        <v>31050490</v>
      </c>
      <c r="T823" s="14"/>
      <c r="U823" s="87">
        <v>20704110</v>
      </c>
      <c r="V823" s="834">
        <f t="shared" si="63"/>
        <v>2070.411</v>
      </c>
      <c r="W823" s="834">
        <v>10346380</v>
      </c>
      <c r="X823" s="834">
        <f t="shared" si="64"/>
        <v>1551.957</v>
      </c>
      <c r="Y823" s="33">
        <f t="shared" si="65"/>
        <v>3622.3680000000004</v>
      </c>
      <c r="Z823" s="568"/>
      <c r="AA823" s="1014"/>
      <c r="AB823" s="1012">
        <f t="shared" si="66"/>
        <v>3622.3680000000004</v>
      </c>
      <c r="AC823" s="706"/>
      <c r="AD823" s="706"/>
    </row>
    <row r="824" spans="1:30" ht="15.75">
      <c r="A824" s="87">
        <v>22</v>
      </c>
      <c r="B824" s="879" t="s">
        <v>98</v>
      </c>
      <c r="C824" s="1025">
        <v>59854740</v>
      </c>
      <c r="D824" s="1214">
        <v>6944.9490000000005</v>
      </c>
      <c r="E824" s="987">
        <v>9332.264</v>
      </c>
      <c r="F824" s="105">
        <f t="shared" si="59"/>
        <v>1.343748384617367</v>
      </c>
      <c r="I824" s="879" t="s">
        <v>98</v>
      </c>
      <c r="J824" s="25">
        <v>5564.277</v>
      </c>
      <c r="K824" s="25">
        <v>3767.987</v>
      </c>
      <c r="L824" s="982">
        <f t="shared" si="60"/>
        <v>9332.264</v>
      </c>
      <c r="N824" s="998" t="s">
        <v>98</v>
      </c>
      <c r="O824" s="663">
        <v>40665240</v>
      </c>
      <c r="P824" s="1263">
        <v>19189500</v>
      </c>
      <c r="Q824" s="290">
        <v>0</v>
      </c>
      <c r="R824" s="441">
        <f t="shared" si="61"/>
        <v>59854740</v>
      </c>
      <c r="S824" s="997">
        <f t="shared" si="62"/>
        <v>59854740</v>
      </c>
      <c r="T824" s="14"/>
      <c r="U824" s="87">
        <v>40665240</v>
      </c>
      <c r="V824" s="834">
        <f t="shared" si="63"/>
        <v>4066.524</v>
      </c>
      <c r="W824" s="834">
        <v>19189500</v>
      </c>
      <c r="X824" s="834">
        <f t="shared" si="64"/>
        <v>2878.425</v>
      </c>
      <c r="Y824" s="33">
        <f t="shared" si="65"/>
        <v>6944.9490000000005</v>
      </c>
      <c r="Z824" s="568">
        <v>0</v>
      </c>
      <c r="AA824" s="1014">
        <f>Z824*150/1000000</f>
        <v>0</v>
      </c>
      <c r="AB824" s="1012">
        <f t="shared" si="66"/>
        <v>6944.9490000000005</v>
      </c>
      <c r="AC824" s="706"/>
      <c r="AD824" s="706"/>
    </row>
    <row r="825" spans="1:30" ht="15.75">
      <c r="A825" s="87">
        <v>23</v>
      </c>
      <c r="B825" s="879" t="s">
        <v>99</v>
      </c>
      <c r="C825" s="1025">
        <v>18534350</v>
      </c>
      <c r="D825" s="1214">
        <v>2189.496</v>
      </c>
      <c r="E825" s="987">
        <v>2120.932</v>
      </c>
      <c r="F825" s="105">
        <f t="shared" si="59"/>
        <v>0.9686850307102638</v>
      </c>
      <c r="I825" s="879" t="s">
        <v>99</v>
      </c>
      <c r="J825" s="25">
        <v>1221.643</v>
      </c>
      <c r="K825" s="25">
        <v>899.289</v>
      </c>
      <c r="L825" s="982">
        <f t="shared" si="60"/>
        <v>2120.932</v>
      </c>
      <c r="N825" s="996" t="s">
        <v>99</v>
      </c>
      <c r="O825" s="663">
        <v>11813130</v>
      </c>
      <c r="P825" s="1263">
        <v>6721220</v>
      </c>
      <c r="Q825" s="295"/>
      <c r="R825" s="441">
        <f t="shared" si="61"/>
        <v>18534350</v>
      </c>
      <c r="S825" s="997">
        <f t="shared" si="62"/>
        <v>18534350</v>
      </c>
      <c r="T825" s="14"/>
      <c r="U825" s="87">
        <v>11813130</v>
      </c>
      <c r="V825" s="834">
        <f t="shared" si="63"/>
        <v>1181.313</v>
      </c>
      <c r="W825" s="834">
        <v>6721220</v>
      </c>
      <c r="X825" s="834">
        <f t="shared" si="64"/>
        <v>1008.183</v>
      </c>
      <c r="Y825" s="33">
        <f t="shared" si="65"/>
        <v>2189.496</v>
      </c>
      <c r="Z825" s="568"/>
      <c r="AA825" s="1014"/>
      <c r="AB825" s="1012">
        <f t="shared" si="66"/>
        <v>2189.496</v>
      </c>
      <c r="AC825" s="706"/>
      <c r="AD825" s="706"/>
    </row>
    <row r="826" spans="1:30" ht="15.75">
      <c r="A826" s="87">
        <v>24</v>
      </c>
      <c r="B826" s="879" t="s">
        <v>169</v>
      </c>
      <c r="C826" s="1025">
        <v>13955940</v>
      </c>
      <c r="D826" s="1214">
        <v>1652.433</v>
      </c>
      <c r="E826" s="987">
        <v>2904.8720000000003</v>
      </c>
      <c r="F826" s="105">
        <f t="shared" si="59"/>
        <v>1.7579363278269076</v>
      </c>
      <c r="I826" s="879" t="s">
        <v>169</v>
      </c>
      <c r="J826" s="25">
        <v>1617.595</v>
      </c>
      <c r="K826" s="25">
        <v>1287.277</v>
      </c>
      <c r="L826" s="982">
        <f t="shared" si="60"/>
        <v>2904.8720000000003</v>
      </c>
      <c r="N826" s="996" t="s">
        <v>169</v>
      </c>
      <c r="O826" s="663">
        <v>8819160</v>
      </c>
      <c r="P826" s="1263">
        <v>5136780</v>
      </c>
      <c r="Q826" s="295"/>
      <c r="R826" s="441">
        <f t="shared" si="61"/>
        <v>13955940</v>
      </c>
      <c r="S826" s="997">
        <f t="shared" si="62"/>
        <v>13955940</v>
      </c>
      <c r="T826" s="14"/>
      <c r="U826" s="87">
        <v>8819160</v>
      </c>
      <c r="V826" s="834">
        <f t="shared" si="63"/>
        <v>881.916</v>
      </c>
      <c r="W826" s="834">
        <v>5136780</v>
      </c>
      <c r="X826" s="834">
        <f t="shared" si="64"/>
        <v>770.517</v>
      </c>
      <c r="Y826" s="33">
        <f t="shared" si="65"/>
        <v>1652.433</v>
      </c>
      <c r="Z826" s="568"/>
      <c r="AA826" s="1014"/>
      <c r="AB826" s="1012">
        <f t="shared" si="66"/>
        <v>1652.433</v>
      </c>
      <c r="AC826" s="706"/>
      <c r="AD826" s="706"/>
    </row>
    <row r="827" spans="1:30" ht="15.75">
      <c r="A827" s="87">
        <v>25</v>
      </c>
      <c r="B827" s="879" t="s">
        <v>100</v>
      </c>
      <c r="C827" s="1025">
        <v>30383360</v>
      </c>
      <c r="D827" s="1214">
        <v>3514.35</v>
      </c>
      <c r="E827" s="987">
        <v>4096.716</v>
      </c>
      <c r="F827" s="105">
        <f t="shared" si="59"/>
        <v>1.1657108711426012</v>
      </c>
      <c r="I827" s="879" t="s">
        <v>100</v>
      </c>
      <c r="J827" s="25">
        <v>2439.329</v>
      </c>
      <c r="K827" s="25">
        <v>1657.387</v>
      </c>
      <c r="L827" s="982">
        <f t="shared" si="60"/>
        <v>4096.716</v>
      </c>
      <c r="N827" s="996" t="s">
        <v>100</v>
      </c>
      <c r="O827" s="663">
        <v>20863080</v>
      </c>
      <c r="P827" s="1263">
        <v>9520280</v>
      </c>
      <c r="Q827" s="295"/>
      <c r="R827" s="441">
        <f t="shared" si="61"/>
        <v>30383360</v>
      </c>
      <c r="S827" s="997">
        <f t="shared" si="62"/>
        <v>30383360</v>
      </c>
      <c r="T827" s="14"/>
      <c r="U827" s="87">
        <v>20863080</v>
      </c>
      <c r="V827" s="834">
        <f t="shared" si="63"/>
        <v>2086.308</v>
      </c>
      <c r="W827" s="834">
        <v>9520280</v>
      </c>
      <c r="X827" s="834">
        <f t="shared" si="64"/>
        <v>1428.042</v>
      </c>
      <c r="Y827" s="33">
        <f t="shared" si="65"/>
        <v>3514.35</v>
      </c>
      <c r="Z827" s="568"/>
      <c r="AA827" s="1014"/>
      <c r="AB827" s="1012">
        <f t="shared" si="66"/>
        <v>3514.35</v>
      </c>
      <c r="AC827" s="706"/>
      <c r="AD827" s="706"/>
    </row>
    <row r="828" spans="1:30" ht="15.75">
      <c r="A828" s="87">
        <v>26</v>
      </c>
      <c r="B828" s="879" t="s">
        <v>101</v>
      </c>
      <c r="C828" s="1025">
        <v>30156080</v>
      </c>
      <c r="D828" s="1214">
        <v>3480.468</v>
      </c>
      <c r="E828" s="987">
        <v>2379.726</v>
      </c>
      <c r="F828" s="105">
        <f t="shared" si="59"/>
        <v>0.6837373594585556</v>
      </c>
      <c r="I828" s="879" t="s">
        <v>101</v>
      </c>
      <c r="J828" s="25">
        <v>1402.511</v>
      </c>
      <c r="K828" s="25">
        <v>977.215</v>
      </c>
      <c r="L828" s="982">
        <f t="shared" si="60"/>
        <v>2379.726</v>
      </c>
      <c r="N828" s="996" t="s">
        <v>101</v>
      </c>
      <c r="O828" s="663">
        <v>20858880</v>
      </c>
      <c r="P828" s="1263">
        <v>9297200</v>
      </c>
      <c r="Q828" s="295"/>
      <c r="R828" s="441">
        <f t="shared" si="61"/>
        <v>30156080</v>
      </c>
      <c r="S828" s="997">
        <f t="shared" si="62"/>
        <v>30156080</v>
      </c>
      <c r="T828" s="14"/>
      <c r="U828" s="87">
        <v>20858880</v>
      </c>
      <c r="V828" s="834">
        <f t="shared" si="63"/>
        <v>2085.888</v>
      </c>
      <c r="W828" s="834">
        <v>9297200</v>
      </c>
      <c r="X828" s="834">
        <f t="shared" si="64"/>
        <v>1394.58</v>
      </c>
      <c r="Y828" s="33">
        <f t="shared" si="65"/>
        <v>3480.468</v>
      </c>
      <c r="Z828" s="568"/>
      <c r="AA828" s="1014"/>
      <c r="AB828" s="1012">
        <f t="shared" si="66"/>
        <v>3480.468</v>
      </c>
      <c r="AC828" s="706"/>
      <c r="AD828" s="706"/>
    </row>
    <row r="829" spans="1:30" ht="15.75">
      <c r="A829" s="87">
        <v>27</v>
      </c>
      <c r="B829" s="879" t="s">
        <v>102</v>
      </c>
      <c r="C829" s="1025">
        <v>21202970</v>
      </c>
      <c r="D829" s="1214">
        <v>2475.465</v>
      </c>
      <c r="E829" s="987">
        <v>2413.938</v>
      </c>
      <c r="F829" s="105">
        <f t="shared" si="59"/>
        <v>0.9751452757360738</v>
      </c>
      <c r="I829" s="879" t="s">
        <v>102</v>
      </c>
      <c r="J829" s="25">
        <v>1418.471</v>
      </c>
      <c r="K829" s="25">
        <v>995.467</v>
      </c>
      <c r="L829" s="982">
        <f t="shared" si="60"/>
        <v>2413.938</v>
      </c>
      <c r="N829" s="996" t="s">
        <v>102</v>
      </c>
      <c r="O829" s="663">
        <v>14099610</v>
      </c>
      <c r="P829" s="1263">
        <v>7103360</v>
      </c>
      <c r="Q829" s="295"/>
      <c r="R829" s="441">
        <f t="shared" si="61"/>
        <v>21202970</v>
      </c>
      <c r="S829" s="997">
        <f t="shared" si="62"/>
        <v>21202970</v>
      </c>
      <c r="T829" s="14"/>
      <c r="U829" s="87">
        <v>14099610</v>
      </c>
      <c r="V829" s="834">
        <f t="shared" si="63"/>
        <v>1409.961</v>
      </c>
      <c r="W829" s="834">
        <v>7103360</v>
      </c>
      <c r="X829" s="834">
        <f t="shared" si="64"/>
        <v>1065.504</v>
      </c>
      <c r="Y829" s="33">
        <f t="shared" si="65"/>
        <v>2475.465</v>
      </c>
      <c r="Z829" s="568"/>
      <c r="AA829" s="1014"/>
      <c r="AB829" s="1012">
        <f t="shared" si="66"/>
        <v>2475.465</v>
      </c>
      <c r="AC829" s="706"/>
      <c r="AD829" s="706"/>
    </row>
    <row r="830" spans="1:30" ht="15.75">
      <c r="A830" s="104">
        <v>28</v>
      </c>
      <c r="B830" s="880" t="s">
        <v>308</v>
      </c>
      <c r="C830" s="1025">
        <v>21265560</v>
      </c>
      <c r="D830" s="1214">
        <v>2475.498</v>
      </c>
      <c r="E830" s="987">
        <v>0</v>
      </c>
      <c r="F830" s="105">
        <f t="shared" si="59"/>
        <v>0</v>
      </c>
      <c r="I830" s="880" t="s">
        <v>308</v>
      </c>
      <c r="J830" s="25">
        <v>0</v>
      </c>
      <c r="K830" s="25">
        <v>0</v>
      </c>
      <c r="L830" s="982">
        <f t="shared" si="60"/>
        <v>0</v>
      </c>
      <c r="N830" s="999" t="s">
        <v>308</v>
      </c>
      <c r="O830" s="663">
        <v>14286720</v>
      </c>
      <c r="P830" s="1263">
        <v>6978840</v>
      </c>
      <c r="Q830" s="295"/>
      <c r="R830" s="441">
        <f t="shared" si="61"/>
        <v>21265560</v>
      </c>
      <c r="S830" s="997">
        <f t="shared" si="62"/>
        <v>21265560</v>
      </c>
      <c r="T830" s="14"/>
      <c r="U830" s="87">
        <v>14286720</v>
      </c>
      <c r="V830" s="834">
        <f t="shared" si="63"/>
        <v>1428.672</v>
      </c>
      <c r="W830" s="834">
        <v>6978840</v>
      </c>
      <c r="X830" s="834">
        <f t="shared" si="64"/>
        <v>1046.826</v>
      </c>
      <c r="Y830" s="33">
        <f t="shared" si="65"/>
        <v>2475.498</v>
      </c>
      <c r="Z830" s="568"/>
      <c r="AA830" s="1014"/>
      <c r="AB830" s="1012">
        <f t="shared" si="66"/>
        <v>2475.498</v>
      </c>
      <c r="AC830" s="706"/>
      <c r="AD830" s="706"/>
    </row>
    <row r="831" spans="1:30" ht="15.75">
      <c r="A831" s="104">
        <v>29</v>
      </c>
      <c r="B831" s="880" t="s">
        <v>309</v>
      </c>
      <c r="C831" s="1025">
        <v>11354150</v>
      </c>
      <c r="D831" s="1214">
        <v>1322.613</v>
      </c>
      <c r="E831" s="987">
        <v>0</v>
      </c>
      <c r="F831" s="105">
        <f t="shared" si="59"/>
        <v>0</v>
      </c>
      <c r="I831" s="880" t="s">
        <v>309</v>
      </c>
      <c r="J831" s="25">
        <v>0</v>
      </c>
      <c r="K831" s="25">
        <v>0</v>
      </c>
      <c r="L831" s="982">
        <f t="shared" si="60"/>
        <v>0</v>
      </c>
      <c r="N831" s="999" t="s">
        <v>309</v>
      </c>
      <c r="O831" s="663">
        <v>7610190</v>
      </c>
      <c r="P831" s="1263">
        <v>3743960</v>
      </c>
      <c r="Q831" s="295"/>
      <c r="R831" s="441">
        <f t="shared" si="61"/>
        <v>11354150</v>
      </c>
      <c r="S831" s="997">
        <f t="shared" si="62"/>
        <v>11354150</v>
      </c>
      <c r="T831" s="14"/>
      <c r="U831" s="87">
        <v>7610190</v>
      </c>
      <c r="V831" s="834">
        <f t="shared" si="63"/>
        <v>761.019</v>
      </c>
      <c r="W831" s="834">
        <v>3743960</v>
      </c>
      <c r="X831" s="834">
        <f t="shared" si="64"/>
        <v>561.594</v>
      </c>
      <c r="Y831" s="33">
        <f t="shared" si="65"/>
        <v>1322.613</v>
      </c>
      <c r="Z831" s="568"/>
      <c r="AA831" s="1014"/>
      <c r="AB831" s="1012">
        <f t="shared" si="66"/>
        <v>1322.613</v>
      </c>
      <c r="AC831" s="706"/>
      <c r="AD831" s="706"/>
    </row>
    <row r="832" spans="1:30" ht="15.75">
      <c r="A832" s="104">
        <v>30</v>
      </c>
      <c r="B832" s="880" t="s">
        <v>310</v>
      </c>
      <c r="C832" s="1025">
        <v>26913440</v>
      </c>
      <c r="D832" s="1214">
        <v>3116.901</v>
      </c>
      <c r="E832" s="987">
        <v>0</v>
      </c>
      <c r="F832" s="105">
        <f t="shared" si="59"/>
        <v>0</v>
      </c>
      <c r="I832" s="880" t="s">
        <v>310</v>
      </c>
      <c r="J832" s="25">
        <v>0</v>
      </c>
      <c r="K832" s="25">
        <v>0</v>
      </c>
      <c r="L832" s="982">
        <f t="shared" si="60"/>
        <v>0</v>
      </c>
      <c r="N832" s="999" t="s">
        <v>310</v>
      </c>
      <c r="O832" s="663">
        <v>18402300</v>
      </c>
      <c r="P832" s="1263">
        <v>8511140</v>
      </c>
      <c r="Q832" s="295"/>
      <c r="R832" s="441">
        <f t="shared" si="61"/>
        <v>26913440</v>
      </c>
      <c r="S832" s="997">
        <f t="shared" si="62"/>
        <v>26913440</v>
      </c>
      <c r="T832" s="14"/>
      <c r="U832" s="87">
        <v>18402300</v>
      </c>
      <c r="V832" s="834">
        <f t="shared" si="63"/>
        <v>1840.23</v>
      </c>
      <c r="W832" s="834">
        <v>8511140</v>
      </c>
      <c r="X832" s="834">
        <f t="shared" si="64"/>
        <v>1276.671</v>
      </c>
      <c r="Y832" s="33">
        <f t="shared" si="65"/>
        <v>3116.901</v>
      </c>
      <c r="Z832" s="568"/>
      <c r="AA832" s="1014"/>
      <c r="AB832" s="1012">
        <f t="shared" si="66"/>
        <v>3116.901</v>
      </c>
      <c r="AC832" s="706"/>
      <c r="AD832" s="706"/>
    </row>
    <row r="833" spans="1:30" ht="15.75">
      <c r="A833" s="104">
        <v>31</v>
      </c>
      <c r="B833" s="880" t="s">
        <v>311</v>
      </c>
      <c r="C833" s="1025">
        <v>4853450</v>
      </c>
      <c r="D833" s="1214">
        <v>585.06</v>
      </c>
      <c r="E833" s="987">
        <v>0</v>
      </c>
      <c r="F833" s="105">
        <f t="shared" si="59"/>
        <v>0</v>
      </c>
      <c r="I833" s="880" t="s">
        <v>311</v>
      </c>
      <c r="J833" s="25">
        <v>0</v>
      </c>
      <c r="K833" s="25">
        <v>0</v>
      </c>
      <c r="L833" s="982">
        <f t="shared" si="60"/>
        <v>0</v>
      </c>
      <c r="N833" s="999" t="s">
        <v>311</v>
      </c>
      <c r="O833" s="663">
        <v>2859150</v>
      </c>
      <c r="P833" s="1263">
        <v>1994300</v>
      </c>
      <c r="Q833" s="295"/>
      <c r="R833" s="441">
        <f t="shared" si="61"/>
        <v>4853450</v>
      </c>
      <c r="S833" s="997">
        <f t="shared" si="62"/>
        <v>4853450</v>
      </c>
      <c r="T833" s="14"/>
      <c r="U833" s="87">
        <v>2859150</v>
      </c>
      <c r="V833" s="834">
        <f t="shared" si="63"/>
        <v>285.915</v>
      </c>
      <c r="W833" s="834">
        <v>1994300</v>
      </c>
      <c r="X833" s="834">
        <f t="shared" si="64"/>
        <v>299.145</v>
      </c>
      <c r="Y833" s="33">
        <f t="shared" si="65"/>
        <v>585.06</v>
      </c>
      <c r="Z833" s="568"/>
      <c r="AA833" s="1014"/>
      <c r="AB833" s="1012">
        <f t="shared" si="66"/>
        <v>585.06</v>
      </c>
      <c r="AC833" s="706"/>
      <c r="AD833" s="706"/>
    </row>
    <row r="834" spans="1:30" ht="30">
      <c r="A834" s="104">
        <v>32</v>
      </c>
      <c r="B834" s="880" t="s">
        <v>312</v>
      </c>
      <c r="C834" s="1025">
        <v>13459700</v>
      </c>
      <c r="D834" s="1214">
        <v>1572.075</v>
      </c>
      <c r="E834" s="987">
        <v>0</v>
      </c>
      <c r="F834" s="105">
        <f t="shared" si="59"/>
        <v>0</v>
      </c>
      <c r="I834" s="880" t="s">
        <v>312</v>
      </c>
      <c r="J834" s="25">
        <v>0</v>
      </c>
      <c r="K834" s="25">
        <v>0</v>
      </c>
      <c r="L834" s="982">
        <f t="shared" si="60"/>
        <v>0</v>
      </c>
      <c r="N834" s="999" t="s">
        <v>312</v>
      </c>
      <c r="O834" s="663">
        <v>8937600</v>
      </c>
      <c r="P834" s="1263">
        <v>4522100</v>
      </c>
      <c r="Q834" s="295"/>
      <c r="R834" s="441">
        <f t="shared" si="61"/>
        <v>13459700</v>
      </c>
      <c r="S834" s="997">
        <f t="shared" si="62"/>
        <v>13459700</v>
      </c>
      <c r="T834" s="14"/>
      <c r="U834" s="87">
        <v>8937600</v>
      </c>
      <c r="V834" s="834">
        <f t="shared" si="63"/>
        <v>893.76</v>
      </c>
      <c r="W834" s="834">
        <v>4522100</v>
      </c>
      <c r="X834" s="834">
        <f t="shared" si="64"/>
        <v>678.315</v>
      </c>
      <c r="Y834" s="33">
        <f t="shared" si="65"/>
        <v>1572.075</v>
      </c>
      <c r="Z834" s="568"/>
      <c r="AA834" s="1014"/>
      <c r="AB834" s="1012">
        <f t="shared" si="66"/>
        <v>1572.075</v>
      </c>
      <c r="AC834" s="706"/>
      <c r="AD834" s="706"/>
    </row>
    <row r="835" spans="1:30" ht="30.75" thickBot="1">
      <c r="A835" s="104">
        <v>33</v>
      </c>
      <c r="B835" s="880" t="s">
        <v>313</v>
      </c>
      <c r="C835" s="1025">
        <v>8643690</v>
      </c>
      <c r="D835" s="1215">
        <v>1013.6940000000001</v>
      </c>
      <c r="E835" s="988">
        <v>0</v>
      </c>
      <c r="F835" s="105">
        <f t="shared" si="59"/>
        <v>0</v>
      </c>
      <c r="I835" s="880" t="s">
        <v>313</v>
      </c>
      <c r="J835" s="979">
        <v>0</v>
      </c>
      <c r="K835" s="979">
        <v>0</v>
      </c>
      <c r="L835" s="983">
        <f t="shared" si="60"/>
        <v>0</v>
      </c>
      <c r="N835" s="1000" t="s">
        <v>313</v>
      </c>
      <c r="O835" s="1001">
        <v>5657190</v>
      </c>
      <c r="P835" s="1264">
        <v>2986500</v>
      </c>
      <c r="Q835" s="978"/>
      <c r="R835" s="1002">
        <f t="shared" si="61"/>
        <v>8643690</v>
      </c>
      <c r="S835" s="1003">
        <f t="shared" si="62"/>
        <v>8643690</v>
      </c>
      <c r="T835" s="14"/>
      <c r="U835" s="161">
        <v>5657190</v>
      </c>
      <c r="V835" s="978">
        <f t="shared" si="63"/>
        <v>565.719</v>
      </c>
      <c r="W835" s="978">
        <v>2986500</v>
      </c>
      <c r="X835" s="978">
        <f t="shared" si="64"/>
        <v>447.975</v>
      </c>
      <c r="Y835" s="1006">
        <f t="shared" si="65"/>
        <v>1013.6940000000001</v>
      </c>
      <c r="Z835" s="1007"/>
      <c r="AA835" s="1015"/>
      <c r="AB835" s="1013">
        <f t="shared" si="66"/>
        <v>1013.6940000000001</v>
      </c>
      <c r="AC835" s="706"/>
      <c r="AD835" s="706"/>
    </row>
    <row r="836" spans="1:33" s="2" customFormat="1" ht="16.5" thickBot="1">
      <c r="A836" s="147"/>
      <c r="B836" s="810" t="s">
        <v>10</v>
      </c>
      <c r="C836" s="1026">
        <v>864845888</v>
      </c>
      <c r="D836" s="1216">
        <v>101183.32620000001</v>
      </c>
      <c r="E836" s="989">
        <f>SUM(E803:E835)</f>
        <v>90079.13299999999</v>
      </c>
      <c r="F836" s="106">
        <f t="shared" si="59"/>
        <v>0.8902566893476959</v>
      </c>
      <c r="G836" s="718"/>
      <c r="H836" s="65"/>
      <c r="I836" s="980" t="s">
        <v>180</v>
      </c>
      <c r="J836" s="981">
        <f>SUM(J803:J835)</f>
        <v>52071.526000000005</v>
      </c>
      <c r="K836" s="981">
        <f>SUM(K803:K835)</f>
        <v>38007.606999999996</v>
      </c>
      <c r="L836" s="984">
        <f t="shared" si="60"/>
        <v>90079.133</v>
      </c>
      <c r="M836" s="65"/>
      <c r="N836" s="980" t="s">
        <v>180</v>
      </c>
      <c r="O836" s="1004">
        <f>SUM(O803:O835)</f>
        <v>570871140</v>
      </c>
      <c r="P836" s="1265">
        <f>SUM(P803:P835)</f>
        <v>293146700</v>
      </c>
      <c r="Q836" s="1004">
        <f>SUM(Q803:Q835)</f>
        <v>828048</v>
      </c>
      <c r="R836" s="1004">
        <f>SUM(R803:R835)</f>
        <v>864017840</v>
      </c>
      <c r="S836" s="1005">
        <f t="shared" si="62"/>
        <v>864845888</v>
      </c>
      <c r="T836" s="22"/>
      <c r="U836" s="1008">
        <f>SUM(U803:U835)</f>
        <v>570871140</v>
      </c>
      <c r="V836" s="1009">
        <f t="shared" si="63"/>
        <v>57087.114</v>
      </c>
      <c r="W836" s="1010">
        <f>SUM(W803:W835)</f>
        <v>293146700</v>
      </c>
      <c r="X836" s="1009">
        <f t="shared" si="64"/>
        <v>43972.005</v>
      </c>
      <c r="Y836" s="1009">
        <f t="shared" si="65"/>
        <v>101059.119</v>
      </c>
      <c r="Z836" s="1010">
        <f>SUM(Z803:Z835)</f>
        <v>828048</v>
      </c>
      <c r="AA836" s="1010">
        <f>SUM(AA803:AA835)</f>
        <v>124.2072</v>
      </c>
      <c r="AB836" s="1011">
        <f t="shared" si="66"/>
        <v>101183.32620000001</v>
      </c>
      <c r="AC836" s="303"/>
      <c r="AD836" s="303"/>
      <c r="AF836" s="295"/>
      <c r="AG836" s="294"/>
    </row>
    <row r="837" spans="1:24" s="21" customFormat="1" ht="15.75">
      <c r="A837" s="306"/>
      <c r="B837" s="50"/>
      <c r="C837" s="659"/>
      <c r="D837" s="188"/>
      <c r="E837" s="308"/>
      <c r="F837" s="311"/>
      <c r="G837" s="582"/>
      <c r="H837" s="27"/>
      <c r="I837" s="369"/>
      <c r="J837" s="253"/>
      <c r="K837" s="253"/>
      <c r="L837" s="253"/>
      <c r="M837" s="27"/>
      <c r="N837" s="27"/>
      <c r="O837" s="27"/>
      <c r="P837" s="1236"/>
      <c r="Q837" s="27"/>
      <c r="R837" s="27"/>
      <c r="S837" s="27"/>
      <c r="T837" s="27"/>
      <c r="U837" s="27"/>
      <c r="V837" s="27"/>
      <c r="W837" s="27"/>
      <c r="X837" s="27"/>
    </row>
    <row r="838" spans="1:34" s="243" customFormat="1" ht="15.75">
      <c r="A838" s="91" t="s">
        <v>351</v>
      </c>
      <c r="B838" s="50"/>
      <c r="C838" s="660"/>
      <c r="D838" s="272"/>
      <c r="E838" s="273"/>
      <c r="F838" s="263"/>
      <c r="G838" s="611"/>
      <c r="H838" s="253"/>
      <c r="I838" s="369"/>
      <c r="J838" s="35"/>
      <c r="K838" s="35"/>
      <c r="L838" s="35"/>
      <c r="M838" s="253"/>
      <c r="N838" s="253"/>
      <c r="O838" s="253"/>
      <c r="P838" s="1237"/>
      <c r="Q838" s="253"/>
      <c r="R838" s="253"/>
      <c r="S838" s="253"/>
      <c r="T838" s="253"/>
      <c r="U838" s="253"/>
      <c r="V838" s="253"/>
      <c r="W838" s="253"/>
      <c r="X838" s="253"/>
      <c r="AB838" s="253"/>
      <c r="AH838" s="253"/>
    </row>
    <row r="839" spans="1:6" ht="16.5" thickBot="1">
      <c r="A839" s="19"/>
      <c r="B839" s="50"/>
      <c r="C839" s="658"/>
      <c r="D839" s="177"/>
      <c r="E839" s="1178" t="s">
        <v>132</v>
      </c>
      <c r="F839" s="1178"/>
    </row>
    <row r="840" spans="1:33" ht="86.25" thickBot="1">
      <c r="A840" s="151" t="s">
        <v>36</v>
      </c>
      <c r="B840" s="152" t="s">
        <v>15</v>
      </c>
      <c r="C840" s="152" t="str">
        <f>C802</f>
        <v>No. of Meals served during 01.04.17 to 31.03.18</v>
      </c>
      <c r="D840" s="152" t="s">
        <v>145</v>
      </c>
      <c r="E840" s="216" t="s">
        <v>146</v>
      </c>
      <c r="F840" s="153" t="s">
        <v>147</v>
      </c>
      <c r="I840" s="1052" t="s">
        <v>63</v>
      </c>
      <c r="J840" s="1053" t="s">
        <v>257</v>
      </c>
      <c r="K840" s="1053" t="s">
        <v>258</v>
      </c>
      <c r="L840" s="1054" t="s">
        <v>256</v>
      </c>
      <c r="N840" s="1052" t="s">
        <v>63</v>
      </c>
      <c r="O840" s="1060" t="s">
        <v>208</v>
      </c>
      <c r="P840" s="1266" t="s">
        <v>209</v>
      </c>
      <c r="Q840" s="1061"/>
      <c r="R840" s="1062" t="s">
        <v>285</v>
      </c>
      <c r="S840" s="1062" t="s">
        <v>210</v>
      </c>
      <c r="T840" s="1062"/>
      <c r="U840" s="1062" t="s">
        <v>211</v>
      </c>
      <c r="V840" s="1062" t="s">
        <v>226</v>
      </c>
      <c r="W840" s="1063" t="s">
        <v>212</v>
      </c>
      <c r="X840" s="1064" t="s">
        <v>213</v>
      </c>
      <c r="Y840" s="490"/>
      <c r="Z840" s="490"/>
      <c r="AA840" s="490"/>
      <c r="AB840" s="490"/>
      <c r="AC840" s="490"/>
      <c r="AD840" s="490"/>
      <c r="AE840" s="490"/>
      <c r="AF840" s="490"/>
      <c r="AG840" s="490"/>
    </row>
    <row r="841" spans="1:33" ht="15.75" customHeight="1">
      <c r="A841" s="525">
        <v>1</v>
      </c>
      <c r="B841" s="879" t="s">
        <v>167</v>
      </c>
      <c r="C841" s="1027">
        <f>C803</f>
        <v>23878060</v>
      </c>
      <c r="D841" s="1294">
        <v>1168.4851379999998</v>
      </c>
      <c r="E841" s="1031">
        <v>1168.9299999999998</v>
      </c>
      <c r="F841" s="661">
        <f>E841/D841</f>
        <v>1.0003807168662509</v>
      </c>
      <c r="I841" s="1048" t="s">
        <v>167</v>
      </c>
      <c r="J841" s="1049">
        <v>615.42</v>
      </c>
      <c r="K841" s="1050">
        <v>553.51</v>
      </c>
      <c r="L841" s="1051">
        <f>SUM(J841:K841)</f>
        <v>1168.9299999999998</v>
      </c>
      <c r="N841" s="1055" t="s">
        <v>167</v>
      </c>
      <c r="O841" s="1056">
        <v>71354</v>
      </c>
      <c r="P841" s="1267">
        <f>(O841*210*4.13)</f>
        <v>61885324.199999996</v>
      </c>
      <c r="Q841" s="1056"/>
      <c r="R841" s="1017">
        <v>40426</v>
      </c>
      <c r="S841" s="1017">
        <f>(R841*220*6.18)</f>
        <v>54963189.599999994</v>
      </c>
      <c r="T841" s="1057"/>
      <c r="U841" s="1057"/>
      <c r="V841" s="1058">
        <f>(U841*5.38*78)+(U841*5.78*157)</f>
        <v>0</v>
      </c>
      <c r="W841" s="1059">
        <f>(P841+S841+V841)/100000</f>
        <v>1168.4851379999998</v>
      </c>
      <c r="X841" s="1057">
        <f>(P841+S841)/100000</f>
        <v>1168.4851379999998</v>
      </c>
      <c r="Y841" s="1115"/>
      <c r="Z841" s="1115"/>
      <c r="AA841" s="1115"/>
      <c r="AB841" s="1115"/>
      <c r="AC841" s="1199"/>
      <c r="AD841" s="1199"/>
      <c r="AE841" s="1199"/>
      <c r="AF841" s="662"/>
      <c r="AG841" s="14"/>
    </row>
    <row r="842" spans="1:33" ht="15.75">
      <c r="A842" s="525">
        <v>2</v>
      </c>
      <c r="B842" s="879" t="s">
        <v>84</v>
      </c>
      <c r="C842" s="1027">
        <f aca="true" t="shared" si="67" ref="C842:C874">C804</f>
        <v>50834070</v>
      </c>
      <c r="D842" s="1294">
        <v>2475.351081</v>
      </c>
      <c r="E842" s="1031">
        <v>2515.67</v>
      </c>
      <c r="F842" s="661">
        <f aca="true" t="shared" si="68" ref="F842:F874">E842/D842</f>
        <v>1.0162881618326691</v>
      </c>
      <c r="I842" s="879" t="s">
        <v>84</v>
      </c>
      <c r="J842" s="173">
        <v>1335.63</v>
      </c>
      <c r="K842" s="25">
        <v>1180.04</v>
      </c>
      <c r="L842" s="1028">
        <f aca="true" t="shared" si="69" ref="L842:L874">SUM(J842:K842)</f>
        <v>2515.67</v>
      </c>
      <c r="N842" s="985" t="s">
        <v>84</v>
      </c>
      <c r="O842" s="232">
        <v>154749</v>
      </c>
      <c r="P842" s="1267">
        <f aca="true" t="shared" si="70" ref="P842:P873">(O842*210*4.13)</f>
        <v>134213807.7</v>
      </c>
      <c r="Q842" s="232"/>
      <c r="R842" s="290">
        <v>83349</v>
      </c>
      <c r="S842" s="1017">
        <f aca="true" t="shared" si="71" ref="S842:S873">(R842*220*6.18)</f>
        <v>113321300.39999999</v>
      </c>
      <c r="T842" s="25"/>
      <c r="U842" s="835"/>
      <c r="V842" s="622">
        <f>(U842*5.38*78)+(U842*5.78*157)</f>
        <v>0</v>
      </c>
      <c r="W842" s="1032">
        <f aca="true" t="shared" si="72" ref="W842:W873">(P842+S842+V842)/100000</f>
        <v>2475.351081</v>
      </c>
      <c r="X842" s="18">
        <f aca="true" t="shared" si="73" ref="X842:X874">(P842+S842)/100000</f>
        <v>2475.351081</v>
      </c>
      <c r="Y842" s="1115"/>
      <c r="Z842" s="442"/>
      <c r="AA842" s="443"/>
      <c r="AB842" s="442"/>
      <c r="AC842" s="442"/>
      <c r="AD842" s="443"/>
      <c r="AE842" s="442"/>
      <c r="AF842" s="662"/>
      <c r="AG842" s="14"/>
    </row>
    <row r="843" spans="1:33" ht="15.75">
      <c r="A843" s="525">
        <v>3</v>
      </c>
      <c r="B843" s="879" t="s">
        <v>85</v>
      </c>
      <c r="C843" s="1027">
        <f t="shared" si="67"/>
        <v>23973070</v>
      </c>
      <c r="D843" s="1294">
        <v>1162.978641</v>
      </c>
      <c r="E843" s="1031">
        <v>1116.23</v>
      </c>
      <c r="F843" s="661">
        <f t="shared" si="68"/>
        <v>0.9598026658857616</v>
      </c>
      <c r="I843" s="879" t="s">
        <v>85</v>
      </c>
      <c r="J843" s="173">
        <v>612.98</v>
      </c>
      <c r="K843" s="25">
        <v>503.25</v>
      </c>
      <c r="L843" s="1028">
        <f t="shared" si="69"/>
        <v>1116.23</v>
      </c>
      <c r="N843" s="985" t="s">
        <v>85</v>
      </c>
      <c r="O843" s="232">
        <v>73997</v>
      </c>
      <c r="P843" s="1267">
        <f t="shared" si="70"/>
        <v>64177598.1</v>
      </c>
      <c r="Q843" s="232"/>
      <c r="R843" s="290">
        <v>38335</v>
      </c>
      <c r="S843" s="1017">
        <f t="shared" si="71"/>
        <v>52120266</v>
      </c>
      <c r="T843" s="25"/>
      <c r="U843" s="835"/>
      <c r="V843" s="622">
        <f>(U843*5.38*78)+(U843*5.78*157)</f>
        <v>0</v>
      </c>
      <c r="W843" s="1032">
        <f t="shared" si="72"/>
        <v>1162.978641</v>
      </c>
      <c r="X843" s="18">
        <f t="shared" si="73"/>
        <v>1162.978641</v>
      </c>
      <c r="Y843" s="444"/>
      <c r="Z843" s="14"/>
      <c r="AA843" s="1065"/>
      <c r="AB843" s="1066"/>
      <c r="AC843" s="1066"/>
      <c r="AD843" s="1065"/>
      <c r="AE843" s="1065"/>
      <c r="AF843" s="1067"/>
      <c r="AG843" s="14"/>
    </row>
    <row r="844" spans="1:33" ht="15.75">
      <c r="A844" s="525">
        <v>4</v>
      </c>
      <c r="B844" s="879" t="s">
        <v>86</v>
      </c>
      <c r="C844" s="1027">
        <f t="shared" si="67"/>
        <v>47681830</v>
      </c>
      <c r="D844" s="1294">
        <v>2294.2411589999997</v>
      </c>
      <c r="E844" s="1031">
        <v>2257.77</v>
      </c>
      <c r="F844" s="661">
        <f t="shared" si="68"/>
        <v>0.9841031711697228</v>
      </c>
      <c r="I844" s="879" t="s">
        <v>86</v>
      </c>
      <c r="J844" s="173">
        <v>1293.47</v>
      </c>
      <c r="K844" s="25">
        <v>964.3</v>
      </c>
      <c r="L844" s="1028">
        <f t="shared" si="69"/>
        <v>2257.77</v>
      </c>
      <c r="N844" s="985" t="s">
        <v>86</v>
      </c>
      <c r="O844" s="232">
        <v>151567</v>
      </c>
      <c r="P844" s="1267">
        <f t="shared" si="70"/>
        <v>131454059.1</v>
      </c>
      <c r="Q844" s="232"/>
      <c r="R844" s="290">
        <v>72058</v>
      </c>
      <c r="S844" s="1017">
        <f t="shared" si="71"/>
        <v>97970056.8</v>
      </c>
      <c r="T844" s="25"/>
      <c r="U844" s="835"/>
      <c r="V844" s="622">
        <f>(U844*5.38*78)+(U844*5.78*157)</f>
        <v>0</v>
      </c>
      <c r="W844" s="1032">
        <f t="shared" si="72"/>
        <v>2294.2411589999997</v>
      </c>
      <c r="X844" s="18">
        <f t="shared" si="73"/>
        <v>2294.2411589999997</v>
      </c>
      <c r="Y844" s="14"/>
      <c r="Z844" s="14"/>
      <c r="AA844" s="436"/>
      <c r="AB844" s="436"/>
      <c r="AC844" s="436"/>
      <c r="AD844" s="436"/>
      <c r="AE844" s="436"/>
      <c r="AF844" s="436"/>
      <c r="AG844" s="436"/>
    </row>
    <row r="845" spans="1:33" ht="15.75">
      <c r="A845" s="525">
        <v>5</v>
      </c>
      <c r="B845" s="879" t="s">
        <v>174</v>
      </c>
      <c r="C845" s="1027">
        <f t="shared" si="67"/>
        <v>15851200</v>
      </c>
      <c r="D845" s="1294">
        <v>764.31972</v>
      </c>
      <c r="E845" s="1031">
        <v>739.6400000000001</v>
      </c>
      <c r="F845" s="661">
        <f t="shared" si="68"/>
        <v>0.9677102142543177</v>
      </c>
      <c r="I845" s="879" t="s">
        <v>174</v>
      </c>
      <c r="J845" s="173">
        <v>405.71000000000004</v>
      </c>
      <c r="K845" s="25">
        <v>333.93</v>
      </c>
      <c r="L845" s="1028">
        <f t="shared" si="69"/>
        <v>739.6400000000001</v>
      </c>
      <c r="N845" s="985" t="s">
        <v>174</v>
      </c>
      <c r="O845" s="232">
        <v>50008</v>
      </c>
      <c r="P845" s="1267">
        <f t="shared" si="70"/>
        <v>43371938.4</v>
      </c>
      <c r="Q845" s="232"/>
      <c r="R845" s="290">
        <v>24316</v>
      </c>
      <c r="S845" s="1017">
        <f t="shared" si="71"/>
        <v>33060033.599999998</v>
      </c>
      <c r="T845" s="25"/>
      <c r="U845" s="835"/>
      <c r="V845" s="622">
        <f>(U845*5.38*78)+(U845*5.78*157)</f>
        <v>0</v>
      </c>
      <c r="W845" s="1032">
        <f t="shared" si="72"/>
        <v>764.31972</v>
      </c>
      <c r="X845" s="18">
        <f t="shared" si="73"/>
        <v>764.31972</v>
      </c>
      <c r="Z845" s="1065"/>
      <c r="AA845" s="436"/>
      <c r="AB845" s="436"/>
      <c r="AC845" s="436"/>
      <c r="AD845" s="436"/>
      <c r="AE845" s="436"/>
      <c r="AF845" s="436"/>
      <c r="AG845" s="436"/>
    </row>
    <row r="846" spans="1:33" ht="15.75">
      <c r="A846" s="525">
        <v>6</v>
      </c>
      <c r="B846" s="879" t="s">
        <v>87</v>
      </c>
      <c r="C846" s="1027">
        <f t="shared" si="67"/>
        <v>27377160</v>
      </c>
      <c r="D846" s="1294">
        <v>1290.7771979999998</v>
      </c>
      <c r="E846" s="1031">
        <v>1317.3</v>
      </c>
      <c r="F846" s="661">
        <f t="shared" si="68"/>
        <v>1.020547931928993</v>
      </c>
      <c r="I846" s="879" t="s">
        <v>87</v>
      </c>
      <c r="J846" s="173">
        <v>827.9499999999999</v>
      </c>
      <c r="K846" s="25">
        <v>489.35</v>
      </c>
      <c r="L846" s="1028">
        <f t="shared" si="69"/>
        <v>1317.3</v>
      </c>
      <c r="N846" s="985" t="s">
        <v>87</v>
      </c>
      <c r="O846" s="232">
        <v>93178</v>
      </c>
      <c r="P846" s="1267">
        <f t="shared" si="70"/>
        <v>80813279.39999999</v>
      </c>
      <c r="Q846" s="232"/>
      <c r="R846" s="290">
        <v>35499</v>
      </c>
      <c r="S846" s="1017">
        <f t="shared" si="71"/>
        <v>48264440.4</v>
      </c>
      <c r="T846" s="25"/>
      <c r="U846" s="835"/>
      <c r="V846" s="622">
        <f>(U846*5.38*78)+(U846*5.78*157)</f>
        <v>0</v>
      </c>
      <c r="W846" s="1032">
        <f t="shared" si="72"/>
        <v>1290.7771979999998</v>
      </c>
      <c r="X846" s="18">
        <f t="shared" si="73"/>
        <v>1290.7771979999998</v>
      </c>
      <c r="Z846" s="436"/>
      <c r="AA846" s="436"/>
      <c r="AB846" s="436"/>
      <c r="AC846" s="436"/>
      <c r="AD846" s="436"/>
      <c r="AE846" s="436"/>
      <c r="AF846" s="436"/>
      <c r="AG846" s="436"/>
    </row>
    <row r="847" spans="1:33" ht="15.75">
      <c r="A847" s="525">
        <v>7</v>
      </c>
      <c r="B847" s="879" t="s">
        <v>88</v>
      </c>
      <c r="C847" s="1027">
        <f t="shared" si="67"/>
        <v>21628320</v>
      </c>
      <c r="D847" s="1294">
        <v>1065.527106</v>
      </c>
      <c r="E847" s="1031">
        <v>1044.18</v>
      </c>
      <c r="F847" s="661">
        <f t="shared" si="68"/>
        <v>0.9799656847021591</v>
      </c>
      <c r="I847" s="879" t="s">
        <v>88</v>
      </c>
      <c r="J847" s="173">
        <v>529.61</v>
      </c>
      <c r="K847" s="25">
        <v>514.57</v>
      </c>
      <c r="L847" s="1028">
        <f t="shared" si="69"/>
        <v>1044.18</v>
      </c>
      <c r="N847" s="985" t="s">
        <v>88</v>
      </c>
      <c r="O847" s="232">
        <v>62974</v>
      </c>
      <c r="P847" s="1267">
        <f t="shared" si="70"/>
        <v>54617350.199999996</v>
      </c>
      <c r="Q847" s="232"/>
      <c r="R847" s="290">
        <v>38199</v>
      </c>
      <c r="S847" s="1017">
        <f t="shared" si="71"/>
        <v>51935360.4</v>
      </c>
      <c r="T847" s="25"/>
      <c r="U847" s="835"/>
      <c r="V847" s="622">
        <f>(U847*5.38*78)+(U847*5.78*157)</f>
        <v>0</v>
      </c>
      <c r="W847" s="1032">
        <f t="shared" si="72"/>
        <v>1065.527106</v>
      </c>
      <c r="X847" s="18">
        <f t="shared" si="73"/>
        <v>1065.527106</v>
      </c>
      <c r="Z847" s="436"/>
      <c r="AA847" s="436"/>
      <c r="AB847" s="436"/>
      <c r="AC847" s="436"/>
      <c r="AD847" s="436"/>
      <c r="AE847" s="436"/>
      <c r="AF847" s="436"/>
      <c r="AG847" s="436"/>
    </row>
    <row r="848" spans="1:33" ht="15.75">
      <c r="A848" s="525">
        <v>8</v>
      </c>
      <c r="B848" s="879" t="s">
        <v>89</v>
      </c>
      <c r="C848" s="1027">
        <f t="shared" si="67"/>
        <v>58897560</v>
      </c>
      <c r="D848" s="1294">
        <v>2837.976858</v>
      </c>
      <c r="E848" s="1031">
        <v>3613.35</v>
      </c>
      <c r="F848" s="661">
        <f t="shared" si="68"/>
        <v>1.2732133420377594</v>
      </c>
      <c r="I848" s="879" t="s">
        <v>89</v>
      </c>
      <c r="J848" s="173">
        <v>2088.4300000000003</v>
      </c>
      <c r="K848" s="25">
        <v>1524.9199999999996</v>
      </c>
      <c r="L848" s="1028">
        <f t="shared" si="69"/>
        <v>3613.35</v>
      </c>
      <c r="N848" s="985" t="s">
        <v>89</v>
      </c>
      <c r="O848" s="232">
        <v>186270</v>
      </c>
      <c r="P848" s="1267">
        <f t="shared" si="70"/>
        <v>161551971</v>
      </c>
      <c r="Q848" s="232"/>
      <c r="R848" s="290">
        <v>89913</v>
      </c>
      <c r="S848" s="1017">
        <f t="shared" si="71"/>
        <v>122245714.8</v>
      </c>
      <c r="T848" s="25"/>
      <c r="U848" s="835"/>
      <c r="V848" s="622">
        <f>(U848*5.38*78)+(U848*5.78*157)</f>
        <v>0</v>
      </c>
      <c r="W848" s="1032">
        <f t="shared" si="72"/>
        <v>2837.976858</v>
      </c>
      <c r="X848" s="18">
        <f t="shared" si="73"/>
        <v>2837.976858</v>
      </c>
      <c r="Z848" s="436"/>
      <c r="AA848" s="436"/>
      <c r="AB848" s="436"/>
      <c r="AC848" s="436"/>
      <c r="AD848" s="436"/>
      <c r="AE848" s="436"/>
      <c r="AF848" s="436"/>
      <c r="AG848" s="14"/>
    </row>
    <row r="849" spans="1:33" ht="15.75">
      <c r="A849" s="525">
        <v>9</v>
      </c>
      <c r="B849" s="879" t="s">
        <v>90</v>
      </c>
      <c r="C849" s="1027">
        <f t="shared" si="67"/>
        <v>29182780</v>
      </c>
      <c r="D849" s="1294">
        <v>1401.5465639999998</v>
      </c>
      <c r="E849" s="1031">
        <v>1311.48</v>
      </c>
      <c r="F849" s="661">
        <f t="shared" si="68"/>
        <v>0.9357377297954692</v>
      </c>
      <c r="I849" s="879" t="s">
        <v>90</v>
      </c>
      <c r="J849" s="173">
        <v>746.75</v>
      </c>
      <c r="K849" s="25">
        <v>564.73</v>
      </c>
      <c r="L849" s="1028">
        <f t="shared" si="69"/>
        <v>1311.48</v>
      </c>
      <c r="N849" s="985" t="s">
        <v>90</v>
      </c>
      <c r="O849" s="232">
        <v>93368</v>
      </c>
      <c r="P849" s="1267">
        <f t="shared" si="70"/>
        <v>80978066.39999999</v>
      </c>
      <c r="Q849" s="232"/>
      <c r="R849" s="290">
        <v>43525</v>
      </c>
      <c r="S849" s="1017">
        <f t="shared" si="71"/>
        <v>59176590</v>
      </c>
      <c r="T849" s="25"/>
      <c r="U849" s="290"/>
      <c r="V849" s="622">
        <f>(U849*5.38*78)+(U849*5.78*157)</f>
        <v>0</v>
      </c>
      <c r="W849" s="1032">
        <f t="shared" si="72"/>
        <v>1401.5465639999998</v>
      </c>
      <c r="X849" s="18">
        <f t="shared" si="73"/>
        <v>1401.5465639999998</v>
      </c>
      <c r="Z849" s="436"/>
      <c r="AA849" s="436"/>
      <c r="AB849" s="436"/>
      <c r="AC849" s="436"/>
      <c r="AD849" s="436"/>
      <c r="AE849" s="436"/>
      <c r="AF849" s="436"/>
      <c r="AG849" s="14"/>
    </row>
    <row r="850" spans="1:33" s="21" customFormat="1" ht="15.75">
      <c r="A850" s="525">
        <v>10</v>
      </c>
      <c r="B850" s="879" t="s">
        <v>170</v>
      </c>
      <c r="C850" s="1027">
        <f t="shared" si="67"/>
        <v>4716350</v>
      </c>
      <c r="D850" s="1294">
        <v>229.620495</v>
      </c>
      <c r="E850" s="1031">
        <v>214.99</v>
      </c>
      <c r="F850" s="661">
        <f t="shared" si="68"/>
        <v>0.9362840194208274</v>
      </c>
      <c r="G850" s="582"/>
      <c r="H850" s="27"/>
      <c r="I850" s="879" t="s">
        <v>170</v>
      </c>
      <c r="J850" s="419">
        <v>121.4</v>
      </c>
      <c r="K850" s="93">
        <v>93.59</v>
      </c>
      <c r="L850" s="1028">
        <f t="shared" si="69"/>
        <v>214.99</v>
      </c>
      <c r="M850" s="27"/>
      <c r="N850" s="985" t="s">
        <v>170</v>
      </c>
      <c r="O850" s="232">
        <v>14367</v>
      </c>
      <c r="P850" s="1267">
        <f t="shared" si="70"/>
        <v>12460499.1</v>
      </c>
      <c r="Q850" s="232"/>
      <c r="R850" s="45">
        <v>7724</v>
      </c>
      <c r="S850" s="1017">
        <f t="shared" si="71"/>
        <v>10501550.4</v>
      </c>
      <c r="T850" s="93"/>
      <c r="U850" s="45"/>
      <c r="V850" s="622">
        <f>(U850*5.38*78)+(U850*5.78*157)</f>
        <v>0</v>
      </c>
      <c r="W850" s="1032">
        <f t="shared" si="72"/>
        <v>229.620495</v>
      </c>
      <c r="X850" s="18">
        <f t="shared" si="73"/>
        <v>229.620495</v>
      </c>
      <c r="Z850" s="42"/>
      <c r="AA850" s="42"/>
      <c r="AB850" s="42"/>
      <c r="AC850" s="42"/>
      <c r="AD850" s="42"/>
      <c r="AE850" s="42"/>
      <c r="AF850" s="42"/>
      <c r="AG850" s="42"/>
    </row>
    <row r="851" spans="1:33" s="21" customFormat="1" ht="15.75">
      <c r="A851" s="525">
        <v>11</v>
      </c>
      <c r="B851" s="879" t="s">
        <v>91</v>
      </c>
      <c r="C851" s="1027">
        <f t="shared" si="67"/>
        <v>33911370</v>
      </c>
      <c r="D851" s="1294">
        <v>1625.7329009999999</v>
      </c>
      <c r="E851" s="1031">
        <v>1674.6</v>
      </c>
      <c r="F851" s="661">
        <f t="shared" si="68"/>
        <v>1.0300585040568113</v>
      </c>
      <c r="G851" s="582"/>
      <c r="H851" s="27"/>
      <c r="I851" s="879" t="s">
        <v>91</v>
      </c>
      <c r="J851" s="419">
        <v>967.35</v>
      </c>
      <c r="K851" s="93">
        <v>707.25</v>
      </c>
      <c r="L851" s="1028">
        <f t="shared" si="69"/>
        <v>1674.6</v>
      </c>
      <c r="M851" s="27"/>
      <c r="N851" s="985" t="s">
        <v>91</v>
      </c>
      <c r="O851" s="232">
        <v>109173</v>
      </c>
      <c r="P851" s="1267">
        <f t="shared" si="70"/>
        <v>94685742.89999999</v>
      </c>
      <c r="Q851" s="232"/>
      <c r="R851" s="45">
        <v>49932</v>
      </c>
      <c r="S851" s="1017">
        <f t="shared" si="71"/>
        <v>67887547.2</v>
      </c>
      <c r="T851" s="93"/>
      <c r="U851" s="45"/>
      <c r="V851" s="622">
        <f>(U851*5.38*78)+(U851*5.78*157)</f>
        <v>0</v>
      </c>
      <c r="W851" s="1032">
        <f t="shared" si="72"/>
        <v>1625.7329009999999</v>
      </c>
      <c r="X851" s="18">
        <f t="shared" si="73"/>
        <v>1625.7329009999999</v>
      </c>
      <c r="Z851" s="42"/>
      <c r="AA851" s="42"/>
      <c r="AB851" s="42"/>
      <c r="AC851" s="42"/>
      <c r="AD851" s="42"/>
      <c r="AE851" s="42"/>
      <c r="AF851" s="42"/>
      <c r="AG851" s="42"/>
    </row>
    <row r="852" spans="1:24" s="21" customFormat="1" ht="15.75">
      <c r="A852" s="525">
        <v>12</v>
      </c>
      <c r="B852" s="879" t="s">
        <v>168</v>
      </c>
      <c r="C852" s="1027">
        <f t="shared" si="67"/>
        <v>23946070</v>
      </c>
      <c r="D852" s="1294">
        <v>1166.544921</v>
      </c>
      <c r="E852" s="1031">
        <v>1171.42</v>
      </c>
      <c r="F852" s="661">
        <f t="shared" si="68"/>
        <v>1.0041790752436872</v>
      </c>
      <c r="G852" s="582"/>
      <c r="H852" s="27"/>
      <c r="I852" s="879" t="s">
        <v>168</v>
      </c>
      <c r="J852" s="419">
        <v>618.6000000000001</v>
      </c>
      <c r="K852" s="93">
        <v>552.82</v>
      </c>
      <c r="L852" s="1028">
        <f t="shared" si="69"/>
        <v>1171.42</v>
      </c>
      <c r="M852" s="27"/>
      <c r="N852" s="985" t="s">
        <v>168</v>
      </c>
      <c r="O852" s="232">
        <v>72781</v>
      </c>
      <c r="P852" s="1267">
        <f t="shared" si="70"/>
        <v>63122961.3</v>
      </c>
      <c r="Q852" s="232"/>
      <c r="R852" s="45">
        <v>39373</v>
      </c>
      <c r="S852" s="1017">
        <f t="shared" si="71"/>
        <v>53531530.8</v>
      </c>
      <c r="T852" s="93"/>
      <c r="U852" s="45"/>
      <c r="V852" s="622">
        <f>(U852*5.38*78)+(U852*5.78*157)</f>
        <v>0</v>
      </c>
      <c r="W852" s="1032">
        <f t="shared" si="72"/>
        <v>1166.544921</v>
      </c>
      <c r="X852" s="18">
        <f t="shared" si="73"/>
        <v>1166.544921</v>
      </c>
    </row>
    <row r="853" spans="1:24" s="21" customFormat="1" ht="15.75">
      <c r="A853" s="525">
        <v>13</v>
      </c>
      <c r="B853" s="879" t="s">
        <v>92</v>
      </c>
      <c r="C853" s="1027">
        <f t="shared" si="67"/>
        <v>21298350</v>
      </c>
      <c r="D853" s="1294">
        <v>1022.133345</v>
      </c>
      <c r="E853" s="1031">
        <v>900.6500000000001</v>
      </c>
      <c r="F853" s="661">
        <f t="shared" si="68"/>
        <v>0.8811472636185254</v>
      </c>
      <c r="G853" s="582"/>
      <c r="H853" s="27"/>
      <c r="I853" s="879" t="s">
        <v>92</v>
      </c>
      <c r="J853" s="419">
        <v>511.98</v>
      </c>
      <c r="K853" s="93">
        <v>388.67</v>
      </c>
      <c r="L853" s="1028">
        <f t="shared" si="69"/>
        <v>900.6500000000001</v>
      </c>
      <c r="M853" s="27"/>
      <c r="N853" s="985" t="s">
        <v>92</v>
      </c>
      <c r="O853" s="232">
        <v>68317</v>
      </c>
      <c r="P853" s="1267">
        <f t="shared" si="70"/>
        <v>59251334.1</v>
      </c>
      <c r="Q853" s="232"/>
      <c r="R853" s="45">
        <v>31599</v>
      </c>
      <c r="S853" s="1017">
        <f t="shared" si="71"/>
        <v>42962000.4</v>
      </c>
      <c r="T853" s="93"/>
      <c r="U853" s="45"/>
      <c r="V853" s="622">
        <f>(U853*5.38*78)+(U853*5.78*157)</f>
        <v>0</v>
      </c>
      <c r="W853" s="1032">
        <f t="shared" si="72"/>
        <v>1022.133345</v>
      </c>
      <c r="X853" s="18">
        <f t="shared" si="73"/>
        <v>1022.133345</v>
      </c>
    </row>
    <row r="854" spans="1:24" s="21" customFormat="1" ht="15.75">
      <c r="A854" s="525">
        <v>14</v>
      </c>
      <c r="B854" s="879" t="s">
        <v>93</v>
      </c>
      <c r="C854" s="1027">
        <f t="shared" si="67"/>
        <v>17526990</v>
      </c>
      <c r="D854" s="1294">
        <v>859.8547169999999</v>
      </c>
      <c r="E854" s="1031">
        <v>1114.66</v>
      </c>
      <c r="F854" s="661">
        <f t="shared" si="68"/>
        <v>1.2963352738111458</v>
      </c>
      <c r="G854" s="582"/>
      <c r="H854" s="27"/>
      <c r="I854" s="879" t="s">
        <v>93</v>
      </c>
      <c r="J854" s="419">
        <v>571.5600000000001</v>
      </c>
      <c r="K854" s="93">
        <v>543.1</v>
      </c>
      <c r="L854" s="1028">
        <f t="shared" si="69"/>
        <v>1114.66</v>
      </c>
      <c r="M854" s="27"/>
      <c r="N854" s="985" t="s">
        <v>93</v>
      </c>
      <c r="O854" s="232">
        <v>51873</v>
      </c>
      <c r="P854" s="1267">
        <f t="shared" si="70"/>
        <v>44989452.9</v>
      </c>
      <c r="Q854" s="232"/>
      <c r="R854" s="45">
        <v>30153</v>
      </c>
      <c r="S854" s="1017">
        <f t="shared" si="71"/>
        <v>40996018.8</v>
      </c>
      <c r="T854" s="93"/>
      <c r="U854" s="45"/>
      <c r="V854" s="622">
        <f>(U854*5.38*78)+(U854*5.78*157)</f>
        <v>0</v>
      </c>
      <c r="W854" s="1032">
        <f t="shared" si="72"/>
        <v>859.8547169999999</v>
      </c>
      <c r="X854" s="18">
        <f t="shared" si="73"/>
        <v>859.8547169999999</v>
      </c>
    </row>
    <row r="855" spans="1:24" s="21" customFormat="1" ht="15.75">
      <c r="A855" s="525">
        <v>15</v>
      </c>
      <c r="B855" s="879" t="s">
        <v>298</v>
      </c>
      <c r="C855" s="1027">
        <f t="shared" si="67"/>
        <v>16930768</v>
      </c>
      <c r="D855" s="1294">
        <v>11887.5895968</v>
      </c>
      <c r="E855" s="1031">
        <v>727.85</v>
      </c>
      <c r="F855" s="661">
        <f t="shared" si="68"/>
        <v>0.061227719385259456</v>
      </c>
      <c r="G855" s="582"/>
      <c r="H855" s="27"/>
      <c r="I855" s="879" t="s">
        <v>298</v>
      </c>
      <c r="J855" s="419">
        <v>371.92</v>
      </c>
      <c r="K855" s="93">
        <v>355.93</v>
      </c>
      <c r="L855" s="1028">
        <f t="shared" si="69"/>
        <v>727.85</v>
      </c>
      <c r="M855" s="27"/>
      <c r="N855" s="985" t="s">
        <v>298</v>
      </c>
      <c r="O855" s="232">
        <v>50272</v>
      </c>
      <c r="P855" s="1267">
        <f t="shared" si="70"/>
        <v>43600905.6</v>
      </c>
      <c r="Q855" s="232"/>
      <c r="R855" s="45">
        <v>26356</v>
      </c>
      <c r="S855" s="1017">
        <f t="shared" si="71"/>
        <v>35833617.6</v>
      </c>
      <c r="T855" s="93"/>
      <c r="U855" s="45">
        <v>575328</v>
      </c>
      <c r="V855" s="93">
        <f>(U855*6.18*312)</f>
        <v>1109324436.48</v>
      </c>
      <c r="W855" s="1032">
        <f t="shared" si="72"/>
        <v>11887.5895968</v>
      </c>
      <c r="X855" s="18">
        <f t="shared" si="73"/>
        <v>794.345232</v>
      </c>
    </row>
    <row r="856" spans="1:24" s="21" customFormat="1" ht="15.75">
      <c r="A856" s="525">
        <v>16</v>
      </c>
      <c r="B856" s="879" t="s">
        <v>299</v>
      </c>
      <c r="C856" s="1027">
        <f t="shared" si="67"/>
        <v>37588480</v>
      </c>
      <c r="D856" s="1294">
        <v>1837.5534839999998</v>
      </c>
      <c r="E856" s="1031">
        <v>1777.19</v>
      </c>
      <c r="F856" s="661">
        <f t="shared" si="68"/>
        <v>0.9671500805143369</v>
      </c>
      <c r="G856" s="582"/>
      <c r="H856" s="27"/>
      <c r="I856" s="879" t="s">
        <v>299</v>
      </c>
      <c r="J856" s="419">
        <v>938.01</v>
      </c>
      <c r="K856" s="93">
        <v>839.1800000000001</v>
      </c>
      <c r="L856" s="1028">
        <f t="shared" si="69"/>
        <v>1777.19</v>
      </c>
      <c r="M856" s="27"/>
      <c r="N856" s="985" t="s">
        <v>299</v>
      </c>
      <c r="O856" s="232">
        <v>112756</v>
      </c>
      <c r="P856" s="1267">
        <f t="shared" si="70"/>
        <v>97793278.8</v>
      </c>
      <c r="Q856" s="232"/>
      <c r="R856" s="45">
        <v>63226</v>
      </c>
      <c r="S856" s="1017">
        <f t="shared" si="71"/>
        <v>85962069.6</v>
      </c>
      <c r="T856" s="93"/>
      <c r="U856" s="45"/>
      <c r="V856" s="93">
        <f aca="true" t="shared" si="74" ref="V856:V873">(U856*6.18*312)</f>
        <v>0</v>
      </c>
      <c r="W856" s="1032">
        <f t="shared" si="72"/>
        <v>1837.5534839999998</v>
      </c>
      <c r="X856" s="18">
        <f t="shared" si="73"/>
        <v>1837.5534839999998</v>
      </c>
    </row>
    <row r="857" spans="1:24" s="21" customFormat="1" ht="15.75">
      <c r="A857" s="525">
        <v>17</v>
      </c>
      <c r="B857" s="879" t="s">
        <v>176</v>
      </c>
      <c r="C857" s="1027">
        <f t="shared" si="67"/>
        <v>16292460</v>
      </c>
      <c r="D857" s="1294">
        <v>793.2685379999999</v>
      </c>
      <c r="E857" s="1031">
        <v>1225.6</v>
      </c>
      <c r="F857" s="661">
        <f t="shared" si="68"/>
        <v>1.5450001371414532</v>
      </c>
      <c r="G857" s="582"/>
      <c r="H857" s="27"/>
      <c r="I857" s="879" t="s">
        <v>176</v>
      </c>
      <c r="J857" s="419">
        <v>676.3199999999999</v>
      </c>
      <c r="K857" s="93">
        <v>549.28</v>
      </c>
      <c r="L857" s="1028">
        <f t="shared" si="69"/>
        <v>1225.6</v>
      </c>
      <c r="M857" s="27"/>
      <c r="N857" s="985" t="s">
        <v>176</v>
      </c>
      <c r="O857" s="232">
        <v>49618</v>
      </c>
      <c r="P857" s="1267">
        <f t="shared" si="70"/>
        <v>43033691.4</v>
      </c>
      <c r="Q857" s="232"/>
      <c r="R857" s="45">
        <v>26694</v>
      </c>
      <c r="S857" s="1017">
        <f t="shared" si="71"/>
        <v>36293162.4</v>
      </c>
      <c r="T857" s="93"/>
      <c r="U857" s="45"/>
      <c r="V857" s="93">
        <f t="shared" si="74"/>
        <v>0</v>
      </c>
      <c r="W857" s="1032">
        <f t="shared" si="72"/>
        <v>793.2685379999999</v>
      </c>
      <c r="X857" s="18">
        <f t="shared" si="73"/>
        <v>793.2685379999999</v>
      </c>
    </row>
    <row r="858" spans="1:24" s="21" customFormat="1" ht="15.75">
      <c r="A858" s="525">
        <v>18</v>
      </c>
      <c r="B858" s="879" t="s">
        <v>94</v>
      </c>
      <c r="C858" s="1027">
        <f t="shared" si="67"/>
        <v>39259860</v>
      </c>
      <c r="D858" s="1294">
        <v>1864.8098579999998</v>
      </c>
      <c r="E858" s="1031">
        <v>1897.3400000000001</v>
      </c>
      <c r="F858" s="661">
        <f t="shared" si="68"/>
        <v>1.0174442138754505</v>
      </c>
      <c r="G858" s="582"/>
      <c r="H858" s="27"/>
      <c r="I858" s="879" t="s">
        <v>94</v>
      </c>
      <c r="J858" s="419">
        <v>1145.65</v>
      </c>
      <c r="K858" s="93">
        <v>751.69</v>
      </c>
      <c r="L858" s="1028">
        <f t="shared" si="69"/>
        <v>1897.3400000000001</v>
      </c>
      <c r="M858" s="27"/>
      <c r="N858" s="985" t="s">
        <v>94</v>
      </c>
      <c r="O858" s="232">
        <v>130418</v>
      </c>
      <c r="P858" s="1267">
        <f t="shared" si="70"/>
        <v>113111531.39999999</v>
      </c>
      <c r="Q858" s="232"/>
      <c r="R858" s="45">
        <v>53964</v>
      </c>
      <c r="S858" s="1017">
        <f t="shared" si="71"/>
        <v>73369454.39999999</v>
      </c>
      <c r="T858" s="93"/>
      <c r="U858" s="45"/>
      <c r="V858" s="93">
        <f t="shared" si="74"/>
        <v>0</v>
      </c>
      <c r="W858" s="1032">
        <f t="shared" si="72"/>
        <v>1864.8098579999998</v>
      </c>
      <c r="X858" s="18">
        <f t="shared" si="73"/>
        <v>1864.8098579999998</v>
      </c>
    </row>
    <row r="859" spans="1:24" s="21" customFormat="1" ht="15.75">
      <c r="A859" s="525">
        <v>19</v>
      </c>
      <c r="B859" s="879" t="s">
        <v>95</v>
      </c>
      <c r="C859" s="1027">
        <f t="shared" si="67"/>
        <v>28502130</v>
      </c>
      <c r="D859" s="1294">
        <v>1371.807609</v>
      </c>
      <c r="E859" s="1031">
        <v>1361.2199999999998</v>
      </c>
      <c r="F859" s="661">
        <f t="shared" si="68"/>
        <v>0.9922820015499709</v>
      </c>
      <c r="G859" s="582"/>
      <c r="H859" s="27"/>
      <c r="I859" s="879" t="s">
        <v>95</v>
      </c>
      <c r="J859" s="419">
        <v>778.62</v>
      </c>
      <c r="K859" s="93">
        <v>582.5999999999999</v>
      </c>
      <c r="L859" s="1028">
        <f t="shared" si="69"/>
        <v>1361.2199999999998</v>
      </c>
      <c r="M859" s="27"/>
      <c r="N859" s="985" t="s">
        <v>95</v>
      </c>
      <c r="O859" s="232">
        <v>90505</v>
      </c>
      <c r="P859" s="1267">
        <f t="shared" si="70"/>
        <v>78494986.5</v>
      </c>
      <c r="Q859" s="232"/>
      <c r="R859" s="45">
        <v>43164</v>
      </c>
      <c r="S859" s="1017">
        <f t="shared" si="71"/>
        <v>58685774.4</v>
      </c>
      <c r="T859" s="93"/>
      <c r="U859" s="674"/>
      <c r="V859" s="93">
        <f t="shared" si="74"/>
        <v>0</v>
      </c>
      <c r="W859" s="1032">
        <f t="shared" si="72"/>
        <v>1371.807609</v>
      </c>
      <c r="X859" s="18">
        <f t="shared" si="73"/>
        <v>1371.807609</v>
      </c>
    </row>
    <row r="860" spans="1:24" s="21" customFormat="1" ht="15.75">
      <c r="A860" s="525">
        <v>20</v>
      </c>
      <c r="B860" s="879" t="s">
        <v>96</v>
      </c>
      <c r="C860" s="1027">
        <f t="shared" si="67"/>
        <v>33941090</v>
      </c>
      <c r="D860" s="1294">
        <v>6526.125453</v>
      </c>
      <c r="E860" s="1031">
        <v>1542.4</v>
      </c>
      <c r="F860" s="661">
        <f t="shared" si="68"/>
        <v>0.23634237666868219</v>
      </c>
      <c r="G860" s="582"/>
      <c r="H860" s="27"/>
      <c r="I860" s="879" t="s">
        <v>96</v>
      </c>
      <c r="J860" s="419">
        <v>799.29</v>
      </c>
      <c r="K860" s="93">
        <v>743.11</v>
      </c>
      <c r="L860" s="1028">
        <f t="shared" si="69"/>
        <v>1542.4</v>
      </c>
      <c r="M860" s="27"/>
      <c r="N860" s="985" t="s">
        <v>96</v>
      </c>
      <c r="O860" s="232">
        <v>99573</v>
      </c>
      <c r="P860" s="1267">
        <f t="shared" si="70"/>
        <v>86359662.89999999</v>
      </c>
      <c r="Q860" s="232"/>
      <c r="R860" s="45">
        <v>58082</v>
      </c>
      <c r="S860" s="1017">
        <f t="shared" si="71"/>
        <v>78968287.2</v>
      </c>
      <c r="T860" s="93"/>
      <c r="U860" s="45">
        <v>252720</v>
      </c>
      <c r="V860" s="93">
        <f t="shared" si="74"/>
        <v>487284595.1999999</v>
      </c>
      <c r="W860" s="1032">
        <f t="shared" si="72"/>
        <v>6526.125453</v>
      </c>
      <c r="X860" s="18">
        <f t="shared" si="73"/>
        <v>1653.279501</v>
      </c>
    </row>
    <row r="861" spans="1:24" s="21" customFormat="1" ht="15.75">
      <c r="A861" s="525">
        <v>21</v>
      </c>
      <c r="B861" s="879" t="s">
        <v>97</v>
      </c>
      <c r="C861" s="1027">
        <f t="shared" si="67"/>
        <v>31050490</v>
      </c>
      <c r="D861" s="1294">
        <v>1494.486027</v>
      </c>
      <c r="E861" s="1031">
        <v>1458.76</v>
      </c>
      <c r="F861" s="661">
        <f t="shared" si="68"/>
        <v>0.9760947734842891</v>
      </c>
      <c r="G861" s="582"/>
      <c r="H861" s="27"/>
      <c r="I861" s="879" t="s">
        <v>97</v>
      </c>
      <c r="J861" s="419">
        <v>822.88</v>
      </c>
      <c r="K861" s="93">
        <v>635.88</v>
      </c>
      <c r="L861" s="1028">
        <f t="shared" si="69"/>
        <v>1458.76</v>
      </c>
      <c r="M861" s="27"/>
      <c r="N861" s="985" t="s">
        <v>97</v>
      </c>
      <c r="O861" s="232">
        <v>98591</v>
      </c>
      <c r="P861" s="1267">
        <f t="shared" si="70"/>
        <v>85507974.3</v>
      </c>
      <c r="Q861" s="232"/>
      <c r="R861" s="45">
        <v>47029</v>
      </c>
      <c r="S861" s="1017">
        <f t="shared" si="71"/>
        <v>63940628.4</v>
      </c>
      <c r="T861" s="93"/>
      <c r="U861" s="45"/>
      <c r="V861" s="93">
        <f t="shared" si="74"/>
        <v>0</v>
      </c>
      <c r="W861" s="1032">
        <f t="shared" si="72"/>
        <v>1494.486027</v>
      </c>
      <c r="X861" s="18">
        <f t="shared" si="73"/>
        <v>1494.486027</v>
      </c>
    </row>
    <row r="862" spans="1:24" s="21" customFormat="1" ht="15.75">
      <c r="A862" s="525">
        <v>22</v>
      </c>
      <c r="B862" s="879" t="s">
        <v>98</v>
      </c>
      <c r="C862" s="1027">
        <f t="shared" si="67"/>
        <v>59854740</v>
      </c>
      <c r="D862" s="1294">
        <v>2865.385512</v>
      </c>
      <c r="E862" s="1031">
        <v>4176.92</v>
      </c>
      <c r="F862" s="661">
        <f t="shared" si="68"/>
        <v>1.4577165908417562</v>
      </c>
      <c r="G862" s="582"/>
      <c r="H862" s="27"/>
      <c r="I862" s="879" t="s">
        <v>98</v>
      </c>
      <c r="J862" s="419">
        <v>2415.94</v>
      </c>
      <c r="K862" s="93">
        <v>1760.98</v>
      </c>
      <c r="L862" s="1028">
        <f t="shared" si="69"/>
        <v>4176.92</v>
      </c>
      <c r="M862" s="27"/>
      <c r="N862" s="985" t="s">
        <v>98</v>
      </c>
      <c r="O862" s="232">
        <v>193644</v>
      </c>
      <c r="P862" s="1267">
        <f t="shared" si="70"/>
        <v>167947441.2</v>
      </c>
      <c r="Q862" s="232"/>
      <c r="R862" s="45">
        <v>87225</v>
      </c>
      <c r="S862" s="1017">
        <f t="shared" si="71"/>
        <v>118591110</v>
      </c>
      <c r="T862" s="93"/>
      <c r="U862" s="45">
        <v>0</v>
      </c>
      <c r="V862" s="93">
        <f t="shared" si="74"/>
        <v>0</v>
      </c>
      <c r="W862" s="1032">
        <f t="shared" si="72"/>
        <v>2865.385512</v>
      </c>
      <c r="X862" s="18">
        <f t="shared" si="73"/>
        <v>2865.385512</v>
      </c>
    </row>
    <row r="863" spans="1:24" s="21" customFormat="1" ht="15.75">
      <c r="A863" s="525">
        <v>23</v>
      </c>
      <c r="B863" s="879" t="s">
        <v>99</v>
      </c>
      <c r="C863" s="1027">
        <f t="shared" si="67"/>
        <v>18534350</v>
      </c>
      <c r="D863" s="1294">
        <v>903.253665</v>
      </c>
      <c r="E863" s="1031">
        <v>907.0799999999999</v>
      </c>
      <c r="F863" s="661">
        <f t="shared" si="68"/>
        <v>1.004236168806467</v>
      </c>
      <c r="G863" s="582"/>
      <c r="H863" s="27"/>
      <c r="I863" s="879" t="s">
        <v>99</v>
      </c>
      <c r="J863" s="419">
        <v>487.9</v>
      </c>
      <c r="K863" s="93">
        <v>419.18</v>
      </c>
      <c r="L863" s="1028">
        <f t="shared" si="69"/>
        <v>907.0799999999999</v>
      </c>
      <c r="M863" s="27"/>
      <c r="N863" s="985" t="s">
        <v>99</v>
      </c>
      <c r="O863" s="232">
        <v>56253</v>
      </c>
      <c r="P863" s="1267">
        <f t="shared" si="70"/>
        <v>48788226.9</v>
      </c>
      <c r="Q863" s="232"/>
      <c r="R863" s="45">
        <v>30551</v>
      </c>
      <c r="S863" s="1017">
        <f t="shared" si="71"/>
        <v>41537139.6</v>
      </c>
      <c r="T863" s="93"/>
      <c r="U863" s="45"/>
      <c r="V863" s="93">
        <f t="shared" si="74"/>
        <v>0</v>
      </c>
      <c r="W863" s="1032">
        <f t="shared" si="72"/>
        <v>903.253665</v>
      </c>
      <c r="X863" s="18">
        <f t="shared" si="73"/>
        <v>903.253665</v>
      </c>
    </row>
    <row r="864" spans="1:24" s="21" customFormat="1" ht="15.75">
      <c r="A864" s="525">
        <v>24</v>
      </c>
      <c r="B864" s="879" t="s">
        <v>169</v>
      </c>
      <c r="C864" s="1027">
        <f t="shared" si="67"/>
        <v>13955940</v>
      </c>
      <c r="D864" s="1294">
        <v>681.6843119999999</v>
      </c>
      <c r="E864" s="1031">
        <v>1223.25</v>
      </c>
      <c r="F864" s="661">
        <f t="shared" si="68"/>
        <v>1.7944523270765842</v>
      </c>
      <c r="G864" s="582"/>
      <c r="H864" s="27"/>
      <c r="I864" s="879" t="s">
        <v>169</v>
      </c>
      <c r="J864" s="419">
        <v>662.98</v>
      </c>
      <c r="K864" s="93">
        <v>560.27</v>
      </c>
      <c r="L864" s="1028">
        <f t="shared" si="69"/>
        <v>1223.25</v>
      </c>
      <c r="M864" s="27"/>
      <c r="N864" s="985" t="s">
        <v>169</v>
      </c>
      <c r="O864" s="232">
        <v>41996</v>
      </c>
      <c r="P864" s="1267">
        <f t="shared" si="70"/>
        <v>36423130.8</v>
      </c>
      <c r="Q864" s="232"/>
      <c r="R864" s="45">
        <v>23349</v>
      </c>
      <c r="S864" s="1017">
        <f t="shared" si="71"/>
        <v>31745300.4</v>
      </c>
      <c r="T864" s="93"/>
      <c r="U864" s="45"/>
      <c r="V864" s="93">
        <f t="shared" si="74"/>
        <v>0</v>
      </c>
      <c r="W864" s="1032">
        <f t="shared" si="72"/>
        <v>681.6843119999999</v>
      </c>
      <c r="X864" s="18">
        <f t="shared" si="73"/>
        <v>681.6843119999999</v>
      </c>
    </row>
    <row r="865" spans="1:24" ht="15.75">
      <c r="A865" s="525">
        <v>25</v>
      </c>
      <c r="B865" s="879" t="s">
        <v>100</v>
      </c>
      <c r="C865" s="1027">
        <f t="shared" si="67"/>
        <v>30383360</v>
      </c>
      <c r="D865" s="1294">
        <v>1449.998508</v>
      </c>
      <c r="E865" s="1031">
        <v>2480.4300000000003</v>
      </c>
      <c r="F865" s="661">
        <f t="shared" si="68"/>
        <v>1.710643139503148</v>
      </c>
      <c r="I865" s="879" t="s">
        <v>100</v>
      </c>
      <c r="J865" s="173">
        <v>1438.88</v>
      </c>
      <c r="K865" s="25">
        <v>1041.55</v>
      </c>
      <c r="L865" s="1028">
        <f t="shared" si="69"/>
        <v>2480.4300000000003</v>
      </c>
      <c r="N865" s="985" t="s">
        <v>100</v>
      </c>
      <c r="O865" s="232">
        <v>99348</v>
      </c>
      <c r="P865" s="1267">
        <f t="shared" si="70"/>
        <v>86164520.39999999</v>
      </c>
      <c r="Q865" s="232"/>
      <c r="R865" s="290">
        <v>43274</v>
      </c>
      <c r="S865" s="1017">
        <f t="shared" si="71"/>
        <v>58835330.4</v>
      </c>
      <c r="T865" s="25"/>
      <c r="U865" s="290"/>
      <c r="V865" s="93">
        <f t="shared" si="74"/>
        <v>0</v>
      </c>
      <c r="W865" s="1032">
        <f t="shared" si="72"/>
        <v>1449.998508</v>
      </c>
      <c r="X865" s="18">
        <f t="shared" si="73"/>
        <v>1449.998508</v>
      </c>
    </row>
    <row r="866" spans="1:24" ht="15.75">
      <c r="A866" s="525">
        <v>26</v>
      </c>
      <c r="B866" s="879" t="s">
        <v>101</v>
      </c>
      <c r="C866" s="1027">
        <f t="shared" si="67"/>
        <v>30156080</v>
      </c>
      <c r="D866" s="1294">
        <v>1436.0387039999998</v>
      </c>
      <c r="E866" s="1031">
        <v>1409.13</v>
      </c>
      <c r="F866" s="661">
        <f t="shared" si="68"/>
        <v>0.9812618532320563</v>
      </c>
      <c r="I866" s="879" t="s">
        <v>101</v>
      </c>
      <c r="J866" s="173">
        <v>827.81</v>
      </c>
      <c r="K866" s="25">
        <v>581.32</v>
      </c>
      <c r="L866" s="1028">
        <f t="shared" si="69"/>
        <v>1409.13</v>
      </c>
      <c r="N866" s="985" t="s">
        <v>101</v>
      </c>
      <c r="O866" s="232">
        <v>99328</v>
      </c>
      <c r="P866" s="1267">
        <f t="shared" si="70"/>
        <v>86147174.39999999</v>
      </c>
      <c r="Q866" s="232"/>
      <c r="R866" s="290">
        <v>42260</v>
      </c>
      <c r="S866" s="1017">
        <f t="shared" si="71"/>
        <v>57456696</v>
      </c>
      <c r="T866" s="25"/>
      <c r="U866" s="290"/>
      <c r="V866" s="93">
        <f t="shared" si="74"/>
        <v>0</v>
      </c>
      <c r="W866" s="1032">
        <f t="shared" si="72"/>
        <v>1436.0387039999998</v>
      </c>
      <c r="X866" s="18">
        <f t="shared" si="73"/>
        <v>1436.0387039999998</v>
      </c>
    </row>
    <row r="867" spans="1:24" ht="15.75">
      <c r="A867" s="525">
        <v>27</v>
      </c>
      <c r="B867" s="879" t="s">
        <v>102</v>
      </c>
      <c r="C867" s="1027">
        <f t="shared" si="67"/>
        <v>21202970</v>
      </c>
      <c r="D867" s="1294">
        <v>1021.3015409999999</v>
      </c>
      <c r="E867" s="1031">
        <v>1010.73</v>
      </c>
      <c r="F867" s="661">
        <f t="shared" si="68"/>
        <v>0.9896489522676634</v>
      </c>
      <c r="I867" s="879" t="s">
        <v>102</v>
      </c>
      <c r="J867" s="173">
        <v>575.52</v>
      </c>
      <c r="K867" s="25">
        <v>435.21</v>
      </c>
      <c r="L867" s="1028">
        <f t="shared" si="69"/>
        <v>1010.73</v>
      </c>
      <c r="N867" s="985" t="s">
        <v>102</v>
      </c>
      <c r="O867" s="232">
        <v>67141</v>
      </c>
      <c r="P867" s="1267">
        <f t="shared" si="70"/>
        <v>58231389.3</v>
      </c>
      <c r="Q867" s="232"/>
      <c r="R867" s="290">
        <v>32288</v>
      </c>
      <c r="S867" s="1017">
        <f t="shared" si="71"/>
        <v>43898764.8</v>
      </c>
      <c r="T867" s="25"/>
      <c r="U867" s="290"/>
      <c r="V867" s="93">
        <f t="shared" si="74"/>
        <v>0</v>
      </c>
      <c r="W867" s="1032">
        <f t="shared" si="72"/>
        <v>1021.3015409999999</v>
      </c>
      <c r="X867" s="18">
        <f t="shared" si="73"/>
        <v>1021.3015409999999</v>
      </c>
    </row>
    <row r="868" spans="1:24" ht="15.75">
      <c r="A868" s="104">
        <v>28</v>
      </c>
      <c r="B868" s="880" t="s">
        <v>308</v>
      </c>
      <c r="C868" s="1027">
        <f t="shared" si="67"/>
        <v>21265560</v>
      </c>
      <c r="D868" s="1294">
        <v>1021.333848</v>
      </c>
      <c r="E868" s="1031">
        <v>0</v>
      </c>
      <c r="F868" s="661">
        <f t="shared" si="68"/>
        <v>0</v>
      </c>
      <c r="I868" s="880" t="s">
        <v>308</v>
      </c>
      <c r="J868" s="173">
        <v>0</v>
      </c>
      <c r="K868" s="25">
        <v>0</v>
      </c>
      <c r="L868" s="1028">
        <f t="shared" si="69"/>
        <v>0</v>
      </c>
      <c r="N868" s="986" t="s">
        <v>308</v>
      </c>
      <c r="O868" s="232">
        <v>68032</v>
      </c>
      <c r="P868" s="1267">
        <f t="shared" si="70"/>
        <v>59004153.6</v>
      </c>
      <c r="Q868" s="232"/>
      <c r="R868" s="290">
        <v>31722</v>
      </c>
      <c r="S868" s="1017">
        <f t="shared" si="71"/>
        <v>43129231.199999996</v>
      </c>
      <c r="T868" s="25"/>
      <c r="U868" s="290"/>
      <c r="V868" s="93">
        <f t="shared" si="74"/>
        <v>0</v>
      </c>
      <c r="W868" s="1032">
        <f t="shared" si="72"/>
        <v>1021.333848</v>
      </c>
      <c r="X868" s="18">
        <f t="shared" si="73"/>
        <v>1021.333848</v>
      </c>
    </row>
    <row r="869" spans="1:24" ht="15.75">
      <c r="A869" s="104">
        <v>29</v>
      </c>
      <c r="B869" s="880" t="s">
        <v>309</v>
      </c>
      <c r="C869" s="1027">
        <f t="shared" si="67"/>
        <v>11354150</v>
      </c>
      <c r="D869" s="1294">
        <v>545.677575</v>
      </c>
      <c r="E869" s="1031">
        <v>0</v>
      </c>
      <c r="F869" s="661">
        <f t="shared" si="68"/>
        <v>0</v>
      </c>
      <c r="I869" s="880" t="s">
        <v>309</v>
      </c>
      <c r="J869" s="173">
        <v>0</v>
      </c>
      <c r="K869" s="25">
        <v>0</v>
      </c>
      <c r="L869" s="1028">
        <f t="shared" si="69"/>
        <v>0</v>
      </c>
      <c r="N869" s="986" t="s">
        <v>309</v>
      </c>
      <c r="O869" s="232">
        <v>36239</v>
      </c>
      <c r="P869" s="1267">
        <f t="shared" si="70"/>
        <v>31430084.7</v>
      </c>
      <c r="Q869" s="232"/>
      <c r="R869" s="290">
        <v>17018</v>
      </c>
      <c r="S869" s="1017">
        <f t="shared" si="71"/>
        <v>23137672.8</v>
      </c>
      <c r="T869" s="25"/>
      <c r="U869" s="290"/>
      <c r="V869" s="93">
        <f t="shared" si="74"/>
        <v>0</v>
      </c>
      <c r="W869" s="1032">
        <f t="shared" si="72"/>
        <v>545.677575</v>
      </c>
      <c r="X869" s="18">
        <f t="shared" si="73"/>
        <v>545.677575</v>
      </c>
    </row>
    <row r="870" spans="1:24" ht="15.75">
      <c r="A870" s="104">
        <v>30</v>
      </c>
      <c r="B870" s="880" t="s">
        <v>310</v>
      </c>
      <c r="C870" s="1027">
        <f t="shared" si="67"/>
        <v>26913440</v>
      </c>
      <c r="D870" s="1294">
        <v>1286.003442</v>
      </c>
      <c r="E870" s="1031">
        <v>0</v>
      </c>
      <c r="F870" s="661">
        <f t="shared" si="68"/>
        <v>0</v>
      </c>
      <c r="I870" s="880" t="s">
        <v>310</v>
      </c>
      <c r="J870" s="173">
        <v>0</v>
      </c>
      <c r="K870" s="25">
        <v>0</v>
      </c>
      <c r="L870" s="1028">
        <f t="shared" si="69"/>
        <v>0</v>
      </c>
      <c r="N870" s="986" t="s">
        <v>310</v>
      </c>
      <c r="O870" s="232">
        <v>87630</v>
      </c>
      <c r="P870" s="1267">
        <f t="shared" si="70"/>
        <v>76001499</v>
      </c>
      <c r="Q870" s="232"/>
      <c r="R870" s="290">
        <v>38687</v>
      </c>
      <c r="S870" s="1017">
        <f t="shared" si="71"/>
        <v>52598845.199999996</v>
      </c>
      <c r="T870" s="25"/>
      <c r="U870" s="290"/>
      <c r="V870" s="93">
        <f t="shared" si="74"/>
        <v>0</v>
      </c>
      <c r="W870" s="1032">
        <f t="shared" si="72"/>
        <v>1286.003442</v>
      </c>
      <c r="X870" s="18">
        <f t="shared" si="73"/>
        <v>1286.003442</v>
      </c>
    </row>
    <row r="871" spans="1:24" ht="15.75">
      <c r="A871" s="104">
        <v>31</v>
      </c>
      <c r="B871" s="880" t="s">
        <v>311</v>
      </c>
      <c r="C871" s="1027">
        <f t="shared" si="67"/>
        <v>4853450</v>
      </c>
      <c r="D871" s="1294">
        <v>241.330635</v>
      </c>
      <c r="E871" s="1031">
        <v>0</v>
      </c>
      <c r="F871" s="661">
        <f t="shared" si="68"/>
        <v>0</v>
      </c>
      <c r="I871" s="880" t="s">
        <v>311</v>
      </c>
      <c r="J871" s="173">
        <v>0</v>
      </c>
      <c r="K871" s="25">
        <v>0</v>
      </c>
      <c r="L871" s="1028">
        <f t="shared" si="69"/>
        <v>0</v>
      </c>
      <c r="N871" s="986" t="s">
        <v>311</v>
      </c>
      <c r="O871" s="232">
        <v>13615</v>
      </c>
      <c r="P871" s="1267">
        <f t="shared" si="70"/>
        <v>11808289.5</v>
      </c>
      <c r="Q871" s="232"/>
      <c r="R871" s="290">
        <v>9065</v>
      </c>
      <c r="S871" s="1017">
        <f t="shared" si="71"/>
        <v>12324774</v>
      </c>
      <c r="T871" s="25"/>
      <c r="U871" s="290"/>
      <c r="V871" s="93">
        <f t="shared" si="74"/>
        <v>0</v>
      </c>
      <c r="W871" s="1032">
        <f t="shared" si="72"/>
        <v>241.330635</v>
      </c>
      <c r="X871" s="18">
        <f t="shared" si="73"/>
        <v>241.330635</v>
      </c>
    </row>
    <row r="872" spans="1:24" ht="30">
      <c r="A872" s="104">
        <v>32</v>
      </c>
      <c r="B872" s="880" t="s">
        <v>312</v>
      </c>
      <c r="C872" s="1027">
        <f t="shared" si="67"/>
        <v>13459700</v>
      </c>
      <c r="D872" s="1294">
        <v>648.58866</v>
      </c>
      <c r="E872" s="1031">
        <v>0</v>
      </c>
      <c r="F872" s="661">
        <f t="shared" si="68"/>
        <v>0</v>
      </c>
      <c r="I872" s="880" t="s">
        <v>312</v>
      </c>
      <c r="J872" s="173">
        <v>0</v>
      </c>
      <c r="K872" s="25">
        <v>0</v>
      </c>
      <c r="L872" s="1028">
        <f t="shared" si="69"/>
        <v>0</v>
      </c>
      <c r="N872" s="986" t="s">
        <v>312</v>
      </c>
      <c r="O872" s="232">
        <v>42560</v>
      </c>
      <c r="P872" s="1267">
        <f t="shared" si="70"/>
        <v>36912288</v>
      </c>
      <c r="Q872" s="232"/>
      <c r="R872" s="290">
        <v>20555</v>
      </c>
      <c r="S872" s="1017">
        <f t="shared" si="71"/>
        <v>27946578</v>
      </c>
      <c r="T872" s="25"/>
      <c r="U872" s="290"/>
      <c r="V872" s="93">
        <f t="shared" si="74"/>
        <v>0</v>
      </c>
      <c r="W872" s="1032">
        <f t="shared" si="72"/>
        <v>648.58866</v>
      </c>
      <c r="X872" s="18">
        <f t="shared" si="73"/>
        <v>648.58866</v>
      </c>
    </row>
    <row r="873" spans="1:24" ht="16.5" thickBot="1">
      <c r="A873" s="938">
        <v>33</v>
      </c>
      <c r="B873" s="931" t="s">
        <v>313</v>
      </c>
      <c r="C873" s="1093">
        <f t="shared" si="67"/>
        <v>8643690</v>
      </c>
      <c r="D873" s="1086">
        <v>418.207647</v>
      </c>
      <c r="E873" s="932">
        <v>0</v>
      </c>
      <c r="F873" s="1094">
        <f t="shared" si="68"/>
        <v>0</v>
      </c>
      <c r="I873" s="931" t="s">
        <v>313</v>
      </c>
      <c r="J873" s="175">
        <v>0</v>
      </c>
      <c r="K873" s="979">
        <v>0</v>
      </c>
      <c r="L873" s="1029">
        <f t="shared" si="69"/>
        <v>0</v>
      </c>
      <c r="N873" s="1035" t="s">
        <v>313</v>
      </c>
      <c r="O873" s="1001">
        <v>26939</v>
      </c>
      <c r="P873" s="1267">
        <f t="shared" si="70"/>
        <v>23364194.7</v>
      </c>
      <c r="Q873" s="1036"/>
      <c r="R873" s="1037">
        <v>13575</v>
      </c>
      <c r="S873" s="1017">
        <f t="shared" si="71"/>
        <v>18456570</v>
      </c>
      <c r="T873" s="979"/>
      <c r="U873" s="1037"/>
      <c r="V873" s="93">
        <f t="shared" si="74"/>
        <v>0</v>
      </c>
      <c r="W873" s="1033">
        <f t="shared" si="72"/>
        <v>418.207647</v>
      </c>
      <c r="X873" s="1038">
        <f t="shared" si="73"/>
        <v>418.207647</v>
      </c>
    </row>
    <row r="874" spans="1:24" ht="16.5" thickBot="1">
      <c r="A874" s="953"/>
      <c r="B874" s="954" t="s">
        <v>10</v>
      </c>
      <c r="C874" s="1095">
        <f t="shared" si="67"/>
        <v>864845888</v>
      </c>
      <c r="D874" s="1295">
        <f>SUM(D841:D873)</f>
        <v>57659.53445879999</v>
      </c>
      <c r="E874" s="1081">
        <f>SUM(E841:E873)</f>
        <v>41358.77</v>
      </c>
      <c r="F874" s="1096">
        <f t="shared" si="68"/>
        <v>0.7172928187540686</v>
      </c>
      <c r="I874" s="953" t="s">
        <v>180</v>
      </c>
      <c r="J874" s="956">
        <f>SUM(J841:J873)</f>
        <v>23188.560000000005</v>
      </c>
      <c r="K874" s="1046">
        <f>SUM(K841:K873)</f>
        <v>18170.21</v>
      </c>
      <c r="L874" s="1047">
        <f t="shared" si="69"/>
        <v>41358.770000000004</v>
      </c>
      <c r="N874" s="1039"/>
      <c r="O874" s="1040">
        <v>2718434</v>
      </c>
      <c r="P874" s="1268">
        <f>SUM(P841:P873)</f>
        <v>2357697808.2</v>
      </c>
      <c r="Q874" s="1041"/>
      <c r="R874" s="1042">
        <f>SUM(R841:R873)</f>
        <v>1332485</v>
      </c>
      <c r="S874" s="1292">
        <f>SUM(S841:S873)</f>
        <v>1811646606.0000002</v>
      </c>
      <c r="T874" s="1043"/>
      <c r="U874" s="1042"/>
      <c r="V874" s="1044">
        <f>(U874*5.38*78)+(U874*5.78*157)</f>
        <v>0</v>
      </c>
      <c r="W874" s="1293">
        <f>SUM(W841:W873)</f>
        <v>57659.53445879999</v>
      </c>
      <c r="X874" s="1045">
        <f t="shared" si="73"/>
        <v>41693.444142</v>
      </c>
    </row>
    <row r="875" spans="10:34" ht="27.75" customHeight="1">
      <c r="J875" s="253"/>
      <c r="K875" s="253"/>
      <c r="L875" s="1030"/>
      <c r="P875" s="1269"/>
      <c r="S875" s="14"/>
      <c r="W875" s="1034"/>
      <c r="X875" s="40"/>
      <c r="AA875" s="305">
        <f>SUM(P842:P873)</f>
        <v>2295812484</v>
      </c>
      <c r="AH875" s="1">
        <f>U855+U861</f>
        <v>575328</v>
      </c>
    </row>
    <row r="876" spans="1:34" s="243" customFormat="1" ht="15">
      <c r="A876" s="263" t="s">
        <v>133</v>
      </c>
      <c r="B876" s="263"/>
      <c r="C876" s="263"/>
      <c r="E876" s="244"/>
      <c r="G876" s="611"/>
      <c r="H876" s="253"/>
      <c r="I876" s="369"/>
      <c r="J876" s="253"/>
      <c r="K876" s="253"/>
      <c r="L876" s="253"/>
      <c r="M876" s="253"/>
      <c r="N876" s="253"/>
      <c r="O876" s="253"/>
      <c r="P876" s="1237"/>
      <c r="Q876" s="253"/>
      <c r="R876" s="253"/>
      <c r="S876" s="253"/>
      <c r="T876" s="253"/>
      <c r="U876" s="253"/>
      <c r="V876" s="253"/>
      <c r="W876" s="253"/>
      <c r="X876" s="253"/>
      <c r="AH876" s="243">
        <f>(P874+S874+AH875)/100000</f>
        <v>41699.197422</v>
      </c>
    </row>
    <row r="877" spans="1:40" s="243" customFormat="1" ht="15.75" thickBot="1">
      <c r="A877" s="263" t="s">
        <v>134</v>
      </c>
      <c r="B877" s="263"/>
      <c r="C877" s="263"/>
      <c r="E877" s="244"/>
      <c r="G877" s="611"/>
      <c r="H877" s="253"/>
      <c r="I877" s="349"/>
      <c r="J877" s="352"/>
      <c r="K877" s="352"/>
      <c r="L877" s="352"/>
      <c r="M877" s="253"/>
      <c r="N877" s="253"/>
      <c r="O877" s="253"/>
      <c r="P877" s="1237"/>
      <c r="Q877" s="253"/>
      <c r="R877" s="253"/>
      <c r="S877" s="253"/>
      <c r="T877" s="253"/>
      <c r="U877" s="253"/>
      <c r="V877" s="253"/>
      <c r="W877" s="253"/>
      <c r="X877" s="253"/>
      <c r="Z877" s="1139" t="s">
        <v>259</v>
      </c>
      <c r="AA877" s="1139"/>
      <c r="AB877" s="1139"/>
      <c r="AC877" s="1139"/>
      <c r="AD877" s="1139"/>
      <c r="AE877" s="1139"/>
      <c r="AF877" s="1139"/>
      <c r="AG877" s="1139"/>
      <c r="AH877" s="1139"/>
      <c r="AI877" s="1139"/>
      <c r="AJ877" s="1139"/>
      <c r="AK877" s="1139"/>
      <c r="AL877" s="1139"/>
      <c r="AM877" s="1139"/>
      <c r="AN877" s="1139"/>
    </row>
    <row r="878" spans="1:40" ht="39.75">
      <c r="A878" s="771" t="s">
        <v>8</v>
      </c>
      <c r="B878" s="84" t="s">
        <v>9</v>
      </c>
      <c r="C878" s="85" t="s">
        <v>345</v>
      </c>
      <c r="D878" s="85" t="s">
        <v>394</v>
      </c>
      <c r="E878" s="210" t="s">
        <v>119</v>
      </c>
      <c r="F878" s="85" t="s">
        <v>120</v>
      </c>
      <c r="G878" s="1078" t="s">
        <v>121</v>
      </c>
      <c r="H878" s="352"/>
      <c r="I878" s="1123" t="s">
        <v>11</v>
      </c>
      <c r="J878" s="1123"/>
      <c r="K878" s="1123"/>
      <c r="L878" s="48"/>
      <c r="M878" s="1123" t="s">
        <v>286</v>
      </c>
      <c r="N878" s="1123"/>
      <c r="O878" s="1123"/>
      <c r="P878" s="1270"/>
      <c r="Q878" s="1123" t="s">
        <v>282</v>
      </c>
      <c r="R878" s="1123"/>
      <c r="S878" s="1123"/>
      <c r="T878" s="352"/>
      <c r="U878" s="352"/>
      <c r="V878" s="352"/>
      <c r="W878" s="352"/>
      <c r="X878" s="352"/>
      <c r="Y878" s="18" t="s">
        <v>260</v>
      </c>
      <c r="AA878" s="120" t="s">
        <v>194</v>
      </c>
      <c r="AB878" s="120"/>
      <c r="AC878" s="120" t="s">
        <v>195</v>
      </c>
      <c r="AD878" s="54" t="s">
        <v>180</v>
      </c>
      <c r="AE878" s="54"/>
      <c r="AF878" s="54"/>
      <c r="AG878" s="54" t="s">
        <v>196</v>
      </c>
      <c r="AH878" s="54" t="s">
        <v>197</v>
      </c>
      <c r="AI878" s="54" t="s">
        <v>180</v>
      </c>
      <c r="AJ878" s="54" t="s">
        <v>198</v>
      </c>
      <c r="AK878" s="54"/>
      <c r="AL878" s="54" t="s">
        <v>199</v>
      </c>
      <c r="AM878" s="23" t="s">
        <v>180</v>
      </c>
      <c r="AN878" s="18"/>
    </row>
    <row r="879" spans="1:40" ht="18" customHeight="1">
      <c r="A879" s="817">
        <v>1</v>
      </c>
      <c r="B879" s="879" t="s">
        <v>167</v>
      </c>
      <c r="C879" s="173">
        <v>463.6</v>
      </c>
      <c r="D879" s="173">
        <v>14.62</v>
      </c>
      <c r="E879" s="419">
        <v>450.53000000000003</v>
      </c>
      <c r="F879" s="419">
        <f>D879+E879</f>
        <v>465.15000000000003</v>
      </c>
      <c r="G879" s="732">
        <f>F879/C879</f>
        <v>1.0033433994823124</v>
      </c>
      <c r="H879" s="48"/>
      <c r="I879" s="173">
        <v>341.3</v>
      </c>
      <c r="J879" s="173">
        <v>122.3</v>
      </c>
      <c r="K879" s="365">
        <f>SUM(I879:J879)</f>
        <v>463.6</v>
      </c>
      <c r="L879" s="48"/>
      <c r="M879" s="173">
        <v>332.61</v>
      </c>
      <c r="N879" s="173">
        <v>117.92</v>
      </c>
      <c r="O879" s="365">
        <f>SUM(M879:N879)</f>
        <v>450.53000000000003</v>
      </c>
      <c r="P879" s="208"/>
      <c r="Q879" s="173">
        <v>11.69</v>
      </c>
      <c r="R879" s="173">
        <v>2.93</v>
      </c>
      <c r="S879" s="365">
        <f>SUM(Q879:R879)</f>
        <v>14.62</v>
      </c>
      <c r="T879" s="48"/>
      <c r="U879" s="48"/>
      <c r="V879" s="48"/>
      <c r="W879" s="48"/>
      <c r="X879" s="48"/>
      <c r="Y879" s="445">
        <v>1</v>
      </c>
      <c r="Z879" s="446" t="s">
        <v>167</v>
      </c>
      <c r="AA879" s="417"/>
      <c r="AB879" s="18"/>
      <c r="AC879" s="290"/>
      <c r="AD879" s="26">
        <f aca="true" t="shared" si="75" ref="AD879:AD911">SUM(AA879:AC879)</f>
        <v>0</v>
      </c>
      <c r="AE879" s="18"/>
      <c r="AF879" s="18"/>
      <c r="AG879" s="18"/>
      <c r="AH879" s="18"/>
      <c r="AI879" s="23">
        <f>SUM(AG879:AH879)</f>
        <v>0</v>
      </c>
      <c r="AJ879" s="18">
        <v>0</v>
      </c>
      <c r="AK879" s="18"/>
      <c r="AL879" s="18">
        <v>0</v>
      </c>
      <c r="AM879" s="23">
        <f>AJ879+AL879</f>
        <v>0</v>
      </c>
      <c r="AN879" s="18"/>
    </row>
    <row r="880" spans="1:40" ht="18" customHeight="1">
      <c r="A880" s="817">
        <v>2</v>
      </c>
      <c r="B880" s="879" t="s">
        <v>84</v>
      </c>
      <c r="C880" s="173">
        <v>654.3</v>
      </c>
      <c r="D880" s="173">
        <v>18.05</v>
      </c>
      <c r="E880" s="419">
        <v>625.13</v>
      </c>
      <c r="F880" s="419">
        <f aca="true" t="shared" si="76" ref="F880:F911">D880+E880</f>
        <v>643.18</v>
      </c>
      <c r="G880" s="732">
        <f aca="true" t="shared" si="77" ref="G880:G912">F880/C880</f>
        <v>0.9830047378878191</v>
      </c>
      <c r="H880" s="48"/>
      <c r="I880" s="173">
        <v>454.3</v>
      </c>
      <c r="J880" s="173">
        <v>200</v>
      </c>
      <c r="K880" s="365">
        <f aca="true" t="shared" si="78" ref="K880:K912">SUM(I880:J880)</f>
        <v>654.3</v>
      </c>
      <c r="L880" s="48"/>
      <c r="M880" s="173">
        <v>432.3</v>
      </c>
      <c r="N880" s="173">
        <v>192.82999999999998</v>
      </c>
      <c r="O880" s="365">
        <f aca="true" t="shared" si="79" ref="O880:O912">SUM(M880:N880)</f>
        <v>625.13</v>
      </c>
      <c r="P880" s="208"/>
      <c r="Q880" s="173">
        <v>12.86</v>
      </c>
      <c r="R880" s="173">
        <v>5.19</v>
      </c>
      <c r="S880" s="365">
        <f aca="true" t="shared" si="80" ref="S880:S912">SUM(Q880:R880)</f>
        <v>18.05</v>
      </c>
      <c r="T880" s="48"/>
      <c r="U880" s="48"/>
      <c r="V880" s="48"/>
      <c r="W880" s="48"/>
      <c r="X880" s="48"/>
      <c r="Y880" s="445">
        <v>2</v>
      </c>
      <c r="Z880" s="446" t="s">
        <v>84</v>
      </c>
      <c r="AA880" s="417"/>
      <c r="AB880" s="18"/>
      <c r="AC880" s="290"/>
      <c r="AD880" s="26">
        <f t="shared" si="75"/>
        <v>0</v>
      </c>
      <c r="AE880" s="18"/>
      <c r="AF880" s="18"/>
      <c r="AG880" s="18"/>
      <c r="AH880" s="18"/>
      <c r="AI880" s="23">
        <f aca="true" t="shared" si="81" ref="AI880:AI911">SUM(AG880:AH880)</f>
        <v>0</v>
      </c>
      <c r="AJ880" s="18">
        <v>0</v>
      </c>
      <c r="AK880" s="18"/>
      <c r="AL880" s="18">
        <v>0</v>
      </c>
      <c r="AM880" s="23">
        <f aca="true" t="shared" si="82" ref="AM880:AM905">AJ880+AL880</f>
        <v>0</v>
      </c>
      <c r="AN880" s="18"/>
    </row>
    <row r="881" spans="1:40" ht="18" customHeight="1">
      <c r="A881" s="817">
        <v>3</v>
      </c>
      <c r="B881" s="879" t="s">
        <v>85</v>
      </c>
      <c r="C881" s="173">
        <v>317.5</v>
      </c>
      <c r="D881" s="173">
        <v>15.66</v>
      </c>
      <c r="E881" s="419">
        <v>296.23</v>
      </c>
      <c r="F881" s="419">
        <f t="shared" si="76"/>
        <v>311.89000000000004</v>
      </c>
      <c r="G881" s="732">
        <f t="shared" si="77"/>
        <v>0.9823307086614175</v>
      </c>
      <c r="H881" s="48"/>
      <c r="I881" s="173">
        <v>220.8</v>
      </c>
      <c r="J881" s="173">
        <v>96.7</v>
      </c>
      <c r="K881" s="365">
        <f t="shared" si="78"/>
        <v>317.5</v>
      </c>
      <c r="L881" s="48"/>
      <c r="M881" s="173">
        <v>203</v>
      </c>
      <c r="N881" s="173">
        <v>93.23</v>
      </c>
      <c r="O881" s="365">
        <f t="shared" si="79"/>
        <v>296.23</v>
      </c>
      <c r="P881" s="208"/>
      <c r="Q881" s="173">
        <v>12.39</v>
      </c>
      <c r="R881" s="173">
        <v>3.27</v>
      </c>
      <c r="S881" s="365">
        <f t="shared" si="80"/>
        <v>15.66</v>
      </c>
      <c r="T881" s="48"/>
      <c r="U881" s="48"/>
      <c r="V881" s="48"/>
      <c r="W881" s="48"/>
      <c r="X881" s="48"/>
      <c r="Y881" s="445">
        <v>3</v>
      </c>
      <c r="Z881" s="446" t="s">
        <v>85</v>
      </c>
      <c r="AA881" s="417"/>
      <c r="AB881" s="18"/>
      <c r="AC881" s="290"/>
      <c r="AD881" s="26">
        <f t="shared" si="75"/>
        <v>0</v>
      </c>
      <c r="AE881" s="18"/>
      <c r="AF881" s="18"/>
      <c r="AG881" s="18"/>
      <c r="AH881" s="18"/>
      <c r="AI881" s="23">
        <f t="shared" si="81"/>
        <v>0</v>
      </c>
      <c r="AJ881" s="18">
        <v>0</v>
      </c>
      <c r="AK881" s="18"/>
      <c r="AL881" s="18">
        <v>0</v>
      </c>
      <c r="AM881" s="23">
        <f t="shared" si="82"/>
        <v>0</v>
      </c>
      <c r="AN881" s="18"/>
    </row>
    <row r="882" spans="1:40" ht="18" customHeight="1">
      <c r="A882" s="817">
        <v>4</v>
      </c>
      <c r="B882" s="879" t="s">
        <v>86</v>
      </c>
      <c r="C882" s="173">
        <v>575.9</v>
      </c>
      <c r="D882" s="173">
        <v>14.29</v>
      </c>
      <c r="E882" s="419">
        <v>559.57</v>
      </c>
      <c r="F882" s="419">
        <f t="shared" si="76"/>
        <v>573.86</v>
      </c>
      <c r="G882" s="732">
        <f t="shared" si="77"/>
        <v>0.996457718353881</v>
      </c>
      <c r="H882" s="48"/>
      <c r="I882" s="173">
        <v>434.3</v>
      </c>
      <c r="J882" s="173">
        <v>141.6</v>
      </c>
      <c r="K882" s="365">
        <f t="shared" si="78"/>
        <v>575.9</v>
      </c>
      <c r="L882" s="48"/>
      <c r="M882" s="173">
        <v>423.04</v>
      </c>
      <c r="N882" s="173">
        <v>136.53</v>
      </c>
      <c r="O882" s="365">
        <f t="shared" si="79"/>
        <v>559.57</v>
      </c>
      <c r="P882" s="208"/>
      <c r="Q882" s="173">
        <v>10.52</v>
      </c>
      <c r="R882" s="173">
        <v>3.77</v>
      </c>
      <c r="S882" s="365">
        <f t="shared" si="80"/>
        <v>14.29</v>
      </c>
      <c r="T882" s="48"/>
      <c r="U882" s="48"/>
      <c r="V882" s="48"/>
      <c r="W882" s="48"/>
      <c r="X882" s="48"/>
      <c r="Y882" s="445">
        <v>4</v>
      </c>
      <c r="Z882" s="446" t="s">
        <v>86</v>
      </c>
      <c r="AA882" s="417"/>
      <c r="AB882" s="18"/>
      <c r="AC882" s="290"/>
      <c r="AD882" s="26">
        <f t="shared" si="75"/>
        <v>0</v>
      </c>
      <c r="AE882" s="18"/>
      <c r="AF882" s="18"/>
      <c r="AG882" s="18"/>
      <c r="AH882" s="18"/>
      <c r="AI882" s="23">
        <f t="shared" si="81"/>
        <v>0</v>
      </c>
      <c r="AJ882" s="18">
        <v>0</v>
      </c>
      <c r="AK882" s="18"/>
      <c r="AL882" s="18">
        <v>0</v>
      </c>
      <c r="AM882" s="23">
        <f t="shared" si="82"/>
        <v>0</v>
      </c>
      <c r="AN882" s="18"/>
    </row>
    <row r="883" spans="1:40" ht="18" customHeight="1">
      <c r="A883" s="817">
        <v>5</v>
      </c>
      <c r="B883" s="879" t="s">
        <v>174</v>
      </c>
      <c r="C883" s="173">
        <v>265</v>
      </c>
      <c r="D883" s="173">
        <v>11.28</v>
      </c>
      <c r="E883" s="419">
        <v>255.44</v>
      </c>
      <c r="F883" s="419">
        <f t="shared" si="76"/>
        <v>266.71999999999997</v>
      </c>
      <c r="G883" s="732">
        <f t="shared" si="77"/>
        <v>1.0064905660377357</v>
      </c>
      <c r="H883" s="48"/>
      <c r="I883" s="173">
        <v>213.8</v>
      </c>
      <c r="J883" s="173">
        <v>51.2</v>
      </c>
      <c r="K883" s="365">
        <f t="shared" si="78"/>
        <v>265</v>
      </c>
      <c r="L883" s="48"/>
      <c r="M883" s="173">
        <v>206.08</v>
      </c>
      <c r="N883" s="173">
        <v>49.36</v>
      </c>
      <c r="O883" s="365">
        <f t="shared" si="79"/>
        <v>255.44</v>
      </c>
      <c r="P883" s="208"/>
      <c r="Q883" s="173">
        <v>9.35</v>
      </c>
      <c r="R883" s="173">
        <v>1.9299999999999997</v>
      </c>
      <c r="S883" s="365">
        <f t="shared" si="80"/>
        <v>11.28</v>
      </c>
      <c r="T883" s="48"/>
      <c r="U883" s="48"/>
      <c r="V883" s="48"/>
      <c r="W883" s="48"/>
      <c r="X883" s="48"/>
      <c r="Y883" s="445">
        <v>5</v>
      </c>
      <c r="Z883" s="446" t="s">
        <v>174</v>
      </c>
      <c r="AA883" s="417"/>
      <c r="AB883" s="18"/>
      <c r="AC883" s="290"/>
      <c r="AD883" s="26">
        <f t="shared" si="75"/>
        <v>0</v>
      </c>
      <c r="AE883" s="18"/>
      <c r="AF883" s="18"/>
      <c r="AG883" s="18"/>
      <c r="AH883" s="18"/>
      <c r="AI883" s="23">
        <f t="shared" si="81"/>
        <v>0</v>
      </c>
      <c r="AJ883" s="18">
        <v>0</v>
      </c>
      <c r="AK883" s="18"/>
      <c r="AL883" s="18">
        <v>0</v>
      </c>
      <c r="AM883" s="23">
        <f t="shared" si="82"/>
        <v>0</v>
      </c>
      <c r="AN883" s="18"/>
    </row>
    <row r="884" spans="1:40" ht="18" customHeight="1">
      <c r="A884" s="817">
        <v>6</v>
      </c>
      <c r="B884" s="879" t="s">
        <v>87</v>
      </c>
      <c r="C884" s="173">
        <v>305.6</v>
      </c>
      <c r="D884" s="173">
        <v>12.53</v>
      </c>
      <c r="E884" s="419">
        <v>294.37</v>
      </c>
      <c r="F884" s="419">
        <f t="shared" si="76"/>
        <v>306.9</v>
      </c>
      <c r="G884" s="732">
        <f t="shared" si="77"/>
        <v>1.0042539267015704</v>
      </c>
      <c r="H884" s="48"/>
      <c r="I884" s="173">
        <v>233.8</v>
      </c>
      <c r="J884" s="173">
        <v>71.80000000000001</v>
      </c>
      <c r="K884" s="365">
        <f t="shared" si="78"/>
        <v>305.6</v>
      </c>
      <c r="L884" s="48"/>
      <c r="M884" s="173">
        <v>225.14000000000001</v>
      </c>
      <c r="N884" s="173">
        <v>69.23</v>
      </c>
      <c r="O884" s="365">
        <f t="shared" si="79"/>
        <v>294.37</v>
      </c>
      <c r="P884" s="208"/>
      <c r="Q884" s="173">
        <v>9.35</v>
      </c>
      <c r="R884" s="173">
        <v>3.1799999999999997</v>
      </c>
      <c r="S884" s="365">
        <f t="shared" si="80"/>
        <v>12.53</v>
      </c>
      <c r="T884" s="48"/>
      <c r="U884" s="48"/>
      <c r="V884" s="48"/>
      <c r="W884" s="48"/>
      <c r="X884" s="48"/>
      <c r="Y884" s="445">
        <v>6</v>
      </c>
      <c r="Z884" s="446" t="s">
        <v>87</v>
      </c>
      <c r="AA884" s="417"/>
      <c r="AB884" s="18"/>
      <c r="AC884" s="290"/>
      <c r="AD884" s="26">
        <f t="shared" si="75"/>
        <v>0</v>
      </c>
      <c r="AE884" s="18"/>
      <c r="AF884" s="18"/>
      <c r="AG884" s="18"/>
      <c r="AH884" s="18"/>
      <c r="AI884" s="23">
        <f t="shared" si="81"/>
        <v>0</v>
      </c>
      <c r="AJ884" s="18">
        <v>0</v>
      </c>
      <c r="AK884" s="18"/>
      <c r="AL884" s="18">
        <v>0</v>
      </c>
      <c r="AM884" s="23">
        <f t="shared" si="82"/>
        <v>0</v>
      </c>
      <c r="AN884" s="18"/>
    </row>
    <row r="885" spans="1:40" ht="18" customHeight="1">
      <c r="A885" s="817">
        <v>7</v>
      </c>
      <c r="B885" s="879" t="s">
        <v>88</v>
      </c>
      <c r="C885" s="173">
        <v>392.5</v>
      </c>
      <c r="D885" s="173">
        <v>13.2</v>
      </c>
      <c r="E885" s="419">
        <v>372.9200000000001</v>
      </c>
      <c r="F885" s="419">
        <f t="shared" si="76"/>
        <v>386.12000000000006</v>
      </c>
      <c r="G885" s="732">
        <f t="shared" si="77"/>
        <v>0.9837452229299365</v>
      </c>
      <c r="H885" s="48"/>
      <c r="I885" s="173">
        <v>275.6</v>
      </c>
      <c r="J885" s="173">
        <v>116.9</v>
      </c>
      <c r="K885" s="365">
        <f t="shared" si="78"/>
        <v>392.5</v>
      </c>
      <c r="L885" s="48"/>
      <c r="M885" s="173">
        <v>260.21000000000004</v>
      </c>
      <c r="N885" s="173">
        <v>112.71000000000001</v>
      </c>
      <c r="O885" s="365">
        <f t="shared" si="79"/>
        <v>372.9200000000001</v>
      </c>
      <c r="P885" s="208"/>
      <c r="Q885" s="173">
        <v>9.35</v>
      </c>
      <c r="R885" s="173">
        <v>3.8499999999999996</v>
      </c>
      <c r="S885" s="365">
        <f t="shared" si="80"/>
        <v>13.2</v>
      </c>
      <c r="T885" s="48"/>
      <c r="U885" s="48"/>
      <c r="V885" s="48"/>
      <c r="W885" s="48"/>
      <c r="X885" s="48"/>
      <c r="Y885" s="445">
        <v>7</v>
      </c>
      <c r="Z885" s="446" t="s">
        <v>88</v>
      </c>
      <c r="AA885" s="417"/>
      <c r="AB885" s="18"/>
      <c r="AC885" s="290"/>
      <c r="AD885" s="26">
        <f t="shared" si="75"/>
        <v>0</v>
      </c>
      <c r="AE885" s="18"/>
      <c r="AF885" s="18"/>
      <c r="AG885" s="18"/>
      <c r="AH885" s="18"/>
      <c r="AI885" s="23">
        <f t="shared" si="81"/>
        <v>0</v>
      </c>
      <c r="AJ885" s="18">
        <v>0</v>
      </c>
      <c r="AK885" s="18"/>
      <c r="AL885" s="18">
        <v>0</v>
      </c>
      <c r="AM885" s="23">
        <f t="shared" si="82"/>
        <v>0</v>
      </c>
      <c r="AN885" s="18"/>
    </row>
    <row r="886" spans="1:40" ht="18" customHeight="1">
      <c r="A886" s="817">
        <v>8</v>
      </c>
      <c r="B886" s="879" t="s">
        <v>89</v>
      </c>
      <c r="C886" s="173">
        <v>776.3</v>
      </c>
      <c r="D886" s="173">
        <v>26.12</v>
      </c>
      <c r="E886" s="419">
        <v>751.36</v>
      </c>
      <c r="F886" s="419">
        <f t="shared" si="76"/>
        <v>777.48</v>
      </c>
      <c r="G886" s="732">
        <f t="shared" si="77"/>
        <v>1.0015200309158832</v>
      </c>
      <c r="H886" s="48"/>
      <c r="I886" s="173">
        <v>535</v>
      </c>
      <c r="J886" s="173">
        <v>241.3</v>
      </c>
      <c r="K886" s="365">
        <f t="shared" si="78"/>
        <v>776.3</v>
      </c>
      <c r="L886" s="48"/>
      <c r="M886" s="173">
        <v>518.7</v>
      </c>
      <c r="N886" s="173">
        <v>232.66</v>
      </c>
      <c r="O886" s="365">
        <f t="shared" si="79"/>
        <v>751.36</v>
      </c>
      <c r="P886" s="208"/>
      <c r="Q886" s="173">
        <v>19.17</v>
      </c>
      <c r="R886" s="173">
        <v>6.95</v>
      </c>
      <c r="S886" s="365">
        <f t="shared" si="80"/>
        <v>26.12</v>
      </c>
      <c r="T886" s="48"/>
      <c r="U886" s="48"/>
      <c r="V886" s="48"/>
      <c r="W886" s="48"/>
      <c r="X886" s="48"/>
      <c r="Y886" s="445">
        <v>8</v>
      </c>
      <c r="Z886" s="446" t="s">
        <v>89</v>
      </c>
      <c r="AA886" s="417"/>
      <c r="AB886" s="18"/>
      <c r="AC886" s="290"/>
      <c r="AD886" s="26">
        <f t="shared" si="75"/>
        <v>0</v>
      </c>
      <c r="AE886" s="18"/>
      <c r="AF886" s="18"/>
      <c r="AG886" s="18"/>
      <c r="AH886" s="18"/>
      <c r="AI886" s="23">
        <f t="shared" si="81"/>
        <v>0</v>
      </c>
      <c r="AJ886" s="18">
        <v>0</v>
      </c>
      <c r="AK886" s="18"/>
      <c r="AL886" s="18">
        <v>0</v>
      </c>
      <c r="AM886" s="23">
        <f t="shared" si="82"/>
        <v>0</v>
      </c>
      <c r="AN886" s="18"/>
    </row>
    <row r="887" spans="1:40" ht="18" customHeight="1">
      <c r="A887" s="817">
        <v>9</v>
      </c>
      <c r="B887" s="879" t="s">
        <v>90</v>
      </c>
      <c r="C887" s="173">
        <v>415.5</v>
      </c>
      <c r="D887" s="173">
        <v>14.02</v>
      </c>
      <c r="E887" s="419">
        <v>398.59000000000003</v>
      </c>
      <c r="F887" s="419">
        <f t="shared" si="76"/>
        <v>412.61</v>
      </c>
      <c r="G887" s="732">
        <f t="shared" si="77"/>
        <v>0.9930445246690734</v>
      </c>
      <c r="H887" s="48"/>
      <c r="I887" s="173">
        <v>317.5</v>
      </c>
      <c r="J887" s="173">
        <v>98</v>
      </c>
      <c r="K887" s="365">
        <f t="shared" si="78"/>
        <v>415.5</v>
      </c>
      <c r="L887" s="48"/>
      <c r="M887" s="173">
        <v>304.1</v>
      </c>
      <c r="N887" s="173">
        <v>94.49</v>
      </c>
      <c r="O887" s="365">
        <f t="shared" si="79"/>
        <v>398.59000000000003</v>
      </c>
      <c r="P887" s="208"/>
      <c r="Q887" s="173">
        <v>10.75</v>
      </c>
      <c r="R887" s="173">
        <v>3.27</v>
      </c>
      <c r="S887" s="365">
        <f t="shared" si="80"/>
        <v>14.02</v>
      </c>
      <c r="T887" s="48"/>
      <c r="U887" s="48"/>
      <c r="V887" s="48"/>
      <c r="W887" s="48"/>
      <c r="X887" s="48"/>
      <c r="Y887" s="445">
        <v>9</v>
      </c>
      <c r="Z887" s="446" t="s">
        <v>90</v>
      </c>
      <c r="AA887" s="417"/>
      <c r="AB887" s="18"/>
      <c r="AC887" s="290"/>
      <c r="AD887" s="26">
        <f t="shared" si="75"/>
        <v>0</v>
      </c>
      <c r="AE887" s="18"/>
      <c r="AF887" s="18"/>
      <c r="AG887" s="18"/>
      <c r="AH887" s="18"/>
      <c r="AI887" s="23">
        <f t="shared" si="81"/>
        <v>0</v>
      </c>
      <c r="AJ887" s="18">
        <v>0</v>
      </c>
      <c r="AK887" s="18"/>
      <c r="AL887" s="18">
        <v>0</v>
      </c>
      <c r="AM887" s="23">
        <f t="shared" si="82"/>
        <v>0</v>
      </c>
      <c r="AN887" s="18"/>
    </row>
    <row r="888" spans="1:40" ht="18" customHeight="1">
      <c r="A888" s="817">
        <v>10</v>
      </c>
      <c r="B888" s="879" t="s">
        <v>170</v>
      </c>
      <c r="C888" s="173">
        <v>141.9</v>
      </c>
      <c r="D888" s="173">
        <v>11.78</v>
      </c>
      <c r="E888" s="419">
        <v>131.2</v>
      </c>
      <c r="F888" s="419">
        <f t="shared" si="76"/>
        <v>142.98</v>
      </c>
      <c r="G888" s="732">
        <f t="shared" si="77"/>
        <v>1.0076109936575053</v>
      </c>
      <c r="H888" s="48"/>
      <c r="I888" s="173">
        <v>110.3</v>
      </c>
      <c r="J888" s="173">
        <v>31.6</v>
      </c>
      <c r="K888" s="365">
        <f t="shared" si="78"/>
        <v>141.9</v>
      </c>
      <c r="L888" s="48"/>
      <c r="M888" s="173">
        <v>100.74</v>
      </c>
      <c r="N888" s="173">
        <v>30.46</v>
      </c>
      <c r="O888" s="365">
        <f t="shared" si="79"/>
        <v>131.2</v>
      </c>
      <c r="P888" s="208"/>
      <c r="Q888" s="173">
        <v>9.35</v>
      </c>
      <c r="R888" s="173">
        <v>2.4299999999999997</v>
      </c>
      <c r="S888" s="365">
        <f t="shared" si="80"/>
        <v>11.78</v>
      </c>
      <c r="T888" s="48"/>
      <c r="U888" s="48"/>
      <c r="V888" s="48"/>
      <c r="W888" s="48"/>
      <c r="X888" s="48"/>
      <c r="Y888" s="445">
        <v>10</v>
      </c>
      <c r="Z888" s="446" t="s">
        <v>170</v>
      </c>
      <c r="AA888" s="417"/>
      <c r="AB888" s="18"/>
      <c r="AC888" s="290"/>
      <c r="AD888" s="26">
        <f t="shared" si="75"/>
        <v>0</v>
      </c>
      <c r="AE888" s="18"/>
      <c r="AF888" s="18"/>
      <c r="AG888" s="18"/>
      <c r="AH888" s="18"/>
      <c r="AI888" s="23">
        <f t="shared" si="81"/>
        <v>0</v>
      </c>
      <c r="AJ888" s="18">
        <v>0</v>
      </c>
      <c r="AK888" s="18"/>
      <c r="AL888" s="18">
        <v>0</v>
      </c>
      <c r="AM888" s="23">
        <f t="shared" si="82"/>
        <v>0</v>
      </c>
      <c r="AN888" s="18"/>
    </row>
    <row r="889" spans="1:40" ht="18" customHeight="1">
      <c r="A889" s="817">
        <v>11</v>
      </c>
      <c r="B889" s="879" t="s">
        <v>91</v>
      </c>
      <c r="C889" s="173">
        <v>486.6</v>
      </c>
      <c r="D889" s="173">
        <v>16.240000000000002</v>
      </c>
      <c r="E889" s="419">
        <v>467.89</v>
      </c>
      <c r="F889" s="419">
        <f t="shared" si="76"/>
        <v>484.13</v>
      </c>
      <c r="G889" s="732">
        <f t="shared" si="77"/>
        <v>0.9949239621866008</v>
      </c>
      <c r="H889" s="48"/>
      <c r="I889" s="173">
        <v>356.2</v>
      </c>
      <c r="J889" s="173">
        <v>130.4</v>
      </c>
      <c r="K889" s="365">
        <f t="shared" si="78"/>
        <v>486.6</v>
      </c>
      <c r="L889" s="48"/>
      <c r="M889" s="173">
        <v>342.15999999999997</v>
      </c>
      <c r="N889" s="173">
        <v>125.73</v>
      </c>
      <c r="O889" s="365">
        <f t="shared" si="79"/>
        <v>467.89</v>
      </c>
      <c r="P889" s="208"/>
      <c r="Q889" s="173">
        <v>11.22</v>
      </c>
      <c r="R889" s="173">
        <v>5.02</v>
      </c>
      <c r="S889" s="365">
        <f t="shared" si="80"/>
        <v>16.240000000000002</v>
      </c>
      <c r="T889" s="48"/>
      <c r="U889" s="48"/>
      <c r="V889" s="48"/>
      <c r="W889" s="48"/>
      <c r="X889" s="48"/>
      <c r="Y889" s="445">
        <v>11</v>
      </c>
      <c r="Z889" s="446" t="s">
        <v>91</v>
      </c>
      <c r="AA889" s="417"/>
      <c r="AB889" s="18"/>
      <c r="AC889" s="290"/>
      <c r="AD889" s="26">
        <f t="shared" si="75"/>
        <v>0</v>
      </c>
      <c r="AE889" s="18"/>
      <c r="AF889" s="18"/>
      <c r="AG889" s="18"/>
      <c r="AH889" s="18"/>
      <c r="AI889" s="23">
        <f t="shared" si="81"/>
        <v>0</v>
      </c>
      <c r="AJ889" s="18">
        <v>0</v>
      </c>
      <c r="AK889" s="18"/>
      <c r="AL889" s="18">
        <v>0</v>
      </c>
      <c r="AM889" s="23">
        <f t="shared" si="82"/>
        <v>0</v>
      </c>
      <c r="AN889" s="18"/>
    </row>
    <row r="890" spans="1:40" ht="18" customHeight="1">
      <c r="A890" s="817">
        <v>12</v>
      </c>
      <c r="B890" s="879" t="s">
        <v>168</v>
      </c>
      <c r="C890" s="173">
        <v>389</v>
      </c>
      <c r="D890" s="173">
        <v>13.2</v>
      </c>
      <c r="E890" s="419">
        <v>374.73</v>
      </c>
      <c r="F890" s="419">
        <f t="shared" si="76"/>
        <v>387.93</v>
      </c>
      <c r="G890" s="732">
        <f t="shared" si="77"/>
        <v>0.9972493573264781</v>
      </c>
      <c r="H890" s="48"/>
      <c r="I890" s="173">
        <v>278.4</v>
      </c>
      <c r="J890" s="173">
        <v>110.6</v>
      </c>
      <c r="K890" s="365">
        <f t="shared" si="78"/>
        <v>389</v>
      </c>
      <c r="L890" s="48"/>
      <c r="M890" s="173">
        <v>268.09000000000003</v>
      </c>
      <c r="N890" s="173">
        <v>106.64</v>
      </c>
      <c r="O890" s="365">
        <f t="shared" si="79"/>
        <v>374.73</v>
      </c>
      <c r="P890" s="208"/>
      <c r="Q890" s="173">
        <v>9.35</v>
      </c>
      <c r="R890" s="173">
        <v>3.8499999999999996</v>
      </c>
      <c r="S890" s="365">
        <f t="shared" si="80"/>
        <v>13.2</v>
      </c>
      <c r="T890" s="48"/>
      <c r="U890" s="48"/>
      <c r="V890" s="48"/>
      <c r="W890" s="48"/>
      <c r="X890" s="48"/>
      <c r="Y890" s="445">
        <v>12</v>
      </c>
      <c r="Z890" s="446" t="s">
        <v>168</v>
      </c>
      <c r="AA890" s="417"/>
      <c r="AB890" s="18"/>
      <c r="AC890" s="290"/>
      <c r="AD890" s="26">
        <f t="shared" si="75"/>
        <v>0</v>
      </c>
      <c r="AE890" s="18"/>
      <c r="AF890" s="18"/>
      <c r="AG890" s="18"/>
      <c r="AH890" s="18"/>
      <c r="AI890" s="23">
        <f t="shared" si="81"/>
        <v>0</v>
      </c>
      <c r="AJ890" s="18">
        <v>0</v>
      </c>
      <c r="AK890" s="18"/>
      <c r="AL890" s="18">
        <v>0</v>
      </c>
      <c r="AM890" s="23">
        <f t="shared" si="82"/>
        <v>0</v>
      </c>
      <c r="AN890" s="18"/>
    </row>
    <row r="891" spans="1:40" ht="18" customHeight="1">
      <c r="A891" s="817">
        <v>13</v>
      </c>
      <c r="B891" s="879" t="s">
        <v>92</v>
      </c>
      <c r="C891" s="173">
        <v>391.59999999999997</v>
      </c>
      <c r="D891" s="173">
        <v>15.049999999999999</v>
      </c>
      <c r="E891" s="419">
        <v>366.88</v>
      </c>
      <c r="F891" s="419">
        <f t="shared" si="76"/>
        <v>381.93</v>
      </c>
      <c r="G891" s="732">
        <f t="shared" si="77"/>
        <v>0.9753064351378959</v>
      </c>
      <c r="H891" s="48"/>
      <c r="I891" s="173">
        <v>276.4</v>
      </c>
      <c r="J891" s="173">
        <v>115.2</v>
      </c>
      <c r="K891" s="365">
        <f t="shared" si="78"/>
        <v>391.59999999999997</v>
      </c>
      <c r="L891" s="48"/>
      <c r="M891" s="173">
        <v>255.8</v>
      </c>
      <c r="N891" s="173">
        <v>111.08</v>
      </c>
      <c r="O891" s="365">
        <f t="shared" si="79"/>
        <v>366.88</v>
      </c>
      <c r="P891" s="208"/>
      <c r="Q891" s="173">
        <v>11.45</v>
      </c>
      <c r="R891" s="173">
        <v>3.5999999999999996</v>
      </c>
      <c r="S891" s="365">
        <f t="shared" si="80"/>
        <v>15.049999999999999</v>
      </c>
      <c r="T891" s="48"/>
      <c r="U891" s="48"/>
      <c r="V891" s="48"/>
      <c r="W891" s="48"/>
      <c r="X891" s="48"/>
      <c r="Y891" s="445">
        <v>13</v>
      </c>
      <c r="Z891" s="446" t="s">
        <v>92</v>
      </c>
      <c r="AA891" s="417"/>
      <c r="AB891" s="18"/>
      <c r="AC891" s="290"/>
      <c r="AD891" s="26">
        <f t="shared" si="75"/>
        <v>0</v>
      </c>
      <c r="AE891" s="18"/>
      <c r="AF891" s="18"/>
      <c r="AG891" s="18"/>
      <c r="AH891" s="18"/>
      <c r="AI891" s="23">
        <f t="shared" si="81"/>
        <v>0</v>
      </c>
      <c r="AJ891" s="18">
        <v>0</v>
      </c>
      <c r="AK891" s="18"/>
      <c r="AL891" s="18">
        <v>0</v>
      </c>
      <c r="AM891" s="23">
        <f t="shared" si="82"/>
        <v>0</v>
      </c>
      <c r="AN891" s="18"/>
    </row>
    <row r="892" spans="1:40" ht="18" customHeight="1">
      <c r="A892" s="817">
        <v>14</v>
      </c>
      <c r="B892" s="879" t="s">
        <v>93</v>
      </c>
      <c r="C892" s="1076">
        <v>447.8</v>
      </c>
      <c r="D892" s="173">
        <v>13.059999999999999</v>
      </c>
      <c r="E892" s="1077">
        <v>416.01</v>
      </c>
      <c r="F892" s="419">
        <f t="shared" si="76"/>
        <v>429.07</v>
      </c>
      <c r="G892" s="732">
        <f t="shared" si="77"/>
        <v>0.9581732916480571</v>
      </c>
      <c r="H892" s="48"/>
      <c r="I892" s="173">
        <v>320.5</v>
      </c>
      <c r="J892" s="173">
        <v>127.3</v>
      </c>
      <c r="K892" s="365">
        <f t="shared" si="78"/>
        <v>447.8</v>
      </c>
      <c r="L892" s="48"/>
      <c r="M892" s="173">
        <v>293.27</v>
      </c>
      <c r="N892" s="173">
        <v>122.74000000000001</v>
      </c>
      <c r="O892" s="365">
        <f t="shared" si="79"/>
        <v>416.01</v>
      </c>
      <c r="P892" s="208"/>
      <c r="Q892" s="173">
        <v>9.12</v>
      </c>
      <c r="R892" s="173">
        <v>3.9400000000000004</v>
      </c>
      <c r="S892" s="365">
        <f t="shared" si="80"/>
        <v>13.059999999999999</v>
      </c>
      <c r="T892" s="48"/>
      <c r="U892" s="48"/>
      <c r="V892" s="48"/>
      <c r="W892" s="48"/>
      <c r="X892" s="48"/>
      <c r="Y892" s="445">
        <v>14</v>
      </c>
      <c r="Z892" s="446" t="s">
        <v>93</v>
      </c>
      <c r="AA892" s="417"/>
      <c r="AB892" s="664"/>
      <c r="AC892" s="665"/>
      <c r="AD892" s="26">
        <f t="shared" si="75"/>
        <v>0</v>
      </c>
      <c r="AE892" s="18"/>
      <c r="AF892" s="18"/>
      <c r="AG892" s="18"/>
      <c r="AH892" s="18"/>
      <c r="AI892" s="23">
        <f t="shared" si="81"/>
        <v>0</v>
      </c>
      <c r="AJ892" s="18">
        <v>0</v>
      </c>
      <c r="AK892" s="18"/>
      <c r="AL892" s="18">
        <v>0</v>
      </c>
      <c r="AM892" s="23">
        <f t="shared" si="82"/>
        <v>0</v>
      </c>
      <c r="AN892" s="18"/>
    </row>
    <row r="893" spans="1:40" ht="18" customHeight="1">
      <c r="A893" s="817">
        <v>15</v>
      </c>
      <c r="B893" s="879" t="s">
        <v>298</v>
      </c>
      <c r="C893" s="1076">
        <v>172.10000000000002</v>
      </c>
      <c r="D893" s="173">
        <v>9.36</v>
      </c>
      <c r="E893" s="1077">
        <v>164.26</v>
      </c>
      <c r="F893" s="419">
        <f t="shared" si="76"/>
        <v>173.62</v>
      </c>
      <c r="G893" s="732">
        <f t="shared" si="77"/>
        <v>1.0088320743753632</v>
      </c>
      <c r="H893" s="48"/>
      <c r="I893" s="173">
        <v>120.9</v>
      </c>
      <c r="J893" s="173">
        <v>51.2</v>
      </c>
      <c r="K893" s="365">
        <f t="shared" si="78"/>
        <v>172.10000000000002</v>
      </c>
      <c r="L893" s="48"/>
      <c r="M893" s="173">
        <v>114.9</v>
      </c>
      <c r="N893" s="173">
        <v>49.36</v>
      </c>
      <c r="O893" s="365">
        <f t="shared" si="79"/>
        <v>164.26</v>
      </c>
      <c r="P893" s="208"/>
      <c r="Q893" s="173">
        <v>7.48</v>
      </c>
      <c r="R893" s="173">
        <v>1.88</v>
      </c>
      <c r="S893" s="365">
        <f t="shared" si="80"/>
        <v>9.36</v>
      </c>
      <c r="T893" s="48"/>
      <c r="U893" s="48"/>
      <c r="V893" s="48"/>
      <c r="W893" s="48"/>
      <c r="X893" s="48"/>
      <c r="Y893" s="445">
        <v>15</v>
      </c>
      <c r="Z893" s="446" t="s">
        <v>298</v>
      </c>
      <c r="AA893" s="417"/>
      <c r="AB893" s="664"/>
      <c r="AC893" s="665"/>
      <c r="AD893" s="26">
        <f t="shared" si="75"/>
        <v>0</v>
      </c>
      <c r="AE893" s="18"/>
      <c r="AF893" s="18"/>
      <c r="AG893" s="18"/>
      <c r="AH893" s="18"/>
      <c r="AI893" s="23">
        <f t="shared" si="81"/>
        <v>0</v>
      </c>
      <c r="AJ893" s="18">
        <v>0</v>
      </c>
      <c r="AK893" s="18"/>
      <c r="AL893" s="18">
        <v>0</v>
      </c>
      <c r="AM893" s="23">
        <f t="shared" si="82"/>
        <v>0</v>
      </c>
      <c r="AN893" s="18"/>
    </row>
    <row r="894" spans="1:40" ht="18" customHeight="1">
      <c r="A894" s="817">
        <v>16</v>
      </c>
      <c r="B894" s="879" t="s">
        <v>299</v>
      </c>
      <c r="C894" s="1076">
        <v>536.4000000000001</v>
      </c>
      <c r="D894" s="173">
        <v>15.959999999999999</v>
      </c>
      <c r="E894" s="1077">
        <v>518.8000000000001</v>
      </c>
      <c r="F894" s="419">
        <f t="shared" si="76"/>
        <v>534.7600000000001</v>
      </c>
      <c r="G894" s="732">
        <f t="shared" si="77"/>
        <v>0.9969425801640567</v>
      </c>
      <c r="H894" s="48"/>
      <c r="I894" s="173">
        <v>379.70000000000005</v>
      </c>
      <c r="J894" s="173">
        <v>156.7</v>
      </c>
      <c r="K894" s="365">
        <f t="shared" si="78"/>
        <v>536.4000000000001</v>
      </c>
      <c r="L894" s="48"/>
      <c r="M894" s="173">
        <v>367.72</v>
      </c>
      <c r="N894" s="173">
        <v>151.08</v>
      </c>
      <c r="O894" s="365">
        <f t="shared" si="79"/>
        <v>518.8000000000001</v>
      </c>
      <c r="P894" s="208"/>
      <c r="Q894" s="173">
        <v>11.69</v>
      </c>
      <c r="R894" s="173">
        <v>4.27</v>
      </c>
      <c r="S894" s="365">
        <f t="shared" si="80"/>
        <v>15.959999999999999</v>
      </c>
      <c r="T894" s="48"/>
      <c r="U894" s="48"/>
      <c r="V894" s="48"/>
      <c r="W894" s="48"/>
      <c r="X894" s="48"/>
      <c r="Y894" s="445">
        <v>16</v>
      </c>
      <c r="Z894" s="446" t="s">
        <v>299</v>
      </c>
      <c r="AA894" s="417"/>
      <c r="AB894" s="664"/>
      <c r="AC894" s="665"/>
      <c r="AD894" s="26">
        <f t="shared" si="75"/>
        <v>0</v>
      </c>
      <c r="AE894" s="18"/>
      <c r="AF894" s="18"/>
      <c r="AG894" s="18"/>
      <c r="AH894" s="18"/>
      <c r="AI894" s="23">
        <f t="shared" si="81"/>
        <v>0</v>
      </c>
      <c r="AJ894" s="18">
        <v>0</v>
      </c>
      <c r="AK894" s="18"/>
      <c r="AL894" s="18">
        <v>0</v>
      </c>
      <c r="AM894" s="23">
        <f t="shared" si="82"/>
        <v>0</v>
      </c>
      <c r="AN894" s="18"/>
    </row>
    <row r="895" spans="1:40" ht="18" customHeight="1">
      <c r="A895" s="817">
        <v>17</v>
      </c>
      <c r="B895" s="879" t="s">
        <v>176</v>
      </c>
      <c r="C895" s="173">
        <v>461</v>
      </c>
      <c r="D895" s="173">
        <v>16.52</v>
      </c>
      <c r="E895" s="419">
        <v>448.88</v>
      </c>
      <c r="F895" s="419">
        <f t="shared" si="76"/>
        <v>465.4</v>
      </c>
      <c r="G895" s="732">
        <f t="shared" si="77"/>
        <v>1.0095444685466377</v>
      </c>
      <c r="H895" s="48"/>
      <c r="I895" s="173">
        <v>350.5</v>
      </c>
      <c r="J895" s="173">
        <v>110.5</v>
      </c>
      <c r="K895" s="365">
        <f t="shared" si="78"/>
        <v>461</v>
      </c>
      <c r="L895" s="48"/>
      <c r="M895" s="173">
        <v>342.34</v>
      </c>
      <c r="N895" s="173">
        <v>106.54</v>
      </c>
      <c r="O895" s="365">
        <f t="shared" si="79"/>
        <v>448.88</v>
      </c>
      <c r="P895" s="208"/>
      <c r="Q895" s="173">
        <v>13.09</v>
      </c>
      <c r="R895" s="173">
        <v>3.4299999999999997</v>
      </c>
      <c r="S895" s="365">
        <f t="shared" si="80"/>
        <v>16.52</v>
      </c>
      <c r="T895" s="48"/>
      <c r="U895" s="48"/>
      <c r="V895" s="48"/>
      <c r="W895" s="48"/>
      <c r="X895" s="48"/>
      <c r="Y895" s="445">
        <v>17</v>
      </c>
      <c r="Z895" s="446" t="s">
        <v>176</v>
      </c>
      <c r="AA895" s="417"/>
      <c r="AB895" s="18"/>
      <c r="AC895" s="290"/>
      <c r="AD895" s="26">
        <f t="shared" si="75"/>
        <v>0</v>
      </c>
      <c r="AE895" s="18"/>
      <c r="AF895" s="18"/>
      <c r="AG895" s="18"/>
      <c r="AH895" s="18"/>
      <c r="AI895" s="23">
        <f t="shared" si="81"/>
        <v>0</v>
      </c>
      <c r="AJ895" s="18">
        <v>0</v>
      </c>
      <c r="AK895" s="18"/>
      <c r="AL895" s="18">
        <v>0</v>
      </c>
      <c r="AM895" s="23">
        <f t="shared" si="82"/>
        <v>0</v>
      </c>
      <c r="AN895" s="18"/>
    </row>
    <row r="896" spans="1:40" ht="18" customHeight="1">
      <c r="A896" s="817">
        <v>18</v>
      </c>
      <c r="B896" s="879" t="s">
        <v>94</v>
      </c>
      <c r="C896" s="1076">
        <v>517.1</v>
      </c>
      <c r="D896" s="173">
        <v>13.62</v>
      </c>
      <c r="E896" s="1077">
        <v>508.69</v>
      </c>
      <c r="F896" s="419">
        <f t="shared" si="76"/>
        <v>522.31</v>
      </c>
      <c r="G896" s="732">
        <f t="shared" si="77"/>
        <v>1.010075420614968</v>
      </c>
      <c r="H896" s="48"/>
      <c r="I896" s="173">
        <v>394</v>
      </c>
      <c r="J896" s="173">
        <v>123.1</v>
      </c>
      <c r="K896" s="365">
        <f t="shared" si="78"/>
        <v>517.1</v>
      </c>
      <c r="L896" s="48"/>
      <c r="M896" s="173">
        <v>390</v>
      </c>
      <c r="N896" s="173">
        <v>118.69</v>
      </c>
      <c r="O896" s="365">
        <f t="shared" si="79"/>
        <v>508.69</v>
      </c>
      <c r="P896" s="208"/>
      <c r="Q896" s="173">
        <v>9.35</v>
      </c>
      <c r="R896" s="173">
        <v>4.27</v>
      </c>
      <c r="S896" s="365">
        <f t="shared" si="80"/>
        <v>13.62</v>
      </c>
      <c r="T896" s="48"/>
      <c r="U896" s="48"/>
      <c r="V896" s="48"/>
      <c r="W896" s="48"/>
      <c r="X896" s="48"/>
      <c r="Y896" s="445">
        <v>18</v>
      </c>
      <c r="Z896" s="446" t="s">
        <v>94</v>
      </c>
      <c r="AA896" s="417"/>
      <c r="AB896" s="664"/>
      <c r="AC896" s="665"/>
      <c r="AD896" s="26">
        <f t="shared" si="75"/>
        <v>0</v>
      </c>
      <c r="AE896" s="18"/>
      <c r="AF896" s="18"/>
      <c r="AG896" s="18"/>
      <c r="AH896" s="18"/>
      <c r="AI896" s="23">
        <f t="shared" si="81"/>
        <v>0</v>
      </c>
      <c r="AJ896" s="18">
        <v>0</v>
      </c>
      <c r="AK896" s="18"/>
      <c r="AL896" s="18">
        <v>0</v>
      </c>
      <c r="AM896" s="23">
        <f t="shared" si="82"/>
        <v>0</v>
      </c>
      <c r="AN896" s="18"/>
    </row>
    <row r="897" spans="1:40" ht="18" customHeight="1">
      <c r="A897" s="817">
        <v>19</v>
      </c>
      <c r="B897" s="879" t="s">
        <v>95</v>
      </c>
      <c r="C897" s="1076">
        <v>507.6</v>
      </c>
      <c r="D897" s="173">
        <v>13.29</v>
      </c>
      <c r="E897" s="1077">
        <v>480.67</v>
      </c>
      <c r="F897" s="419">
        <f t="shared" si="76"/>
        <v>493.96000000000004</v>
      </c>
      <c r="G897" s="732">
        <f t="shared" si="77"/>
        <v>0.9731284475965327</v>
      </c>
      <c r="H897" s="48"/>
      <c r="I897" s="173">
        <v>404.8</v>
      </c>
      <c r="J897" s="173">
        <v>102.8</v>
      </c>
      <c r="K897" s="365">
        <f t="shared" si="78"/>
        <v>507.6</v>
      </c>
      <c r="L897" s="48"/>
      <c r="M897" s="173">
        <v>381.55</v>
      </c>
      <c r="N897" s="173">
        <v>99.12</v>
      </c>
      <c r="O897" s="365">
        <f t="shared" si="79"/>
        <v>480.67</v>
      </c>
      <c r="P897" s="208"/>
      <c r="Q897" s="173">
        <v>9.35</v>
      </c>
      <c r="R897" s="173">
        <v>3.9400000000000004</v>
      </c>
      <c r="S897" s="365">
        <f t="shared" si="80"/>
        <v>13.29</v>
      </c>
      <c r="T897" s="48"/>
      <c r="U897" s="48"/>
      <c r="V897" s="48"/>
      <c r="W897" s="48"/>
      <c r="X897" s="48"/>
      <c r="Y897" s="445">
        <v>19</v>
      </c>
      <c r="Z897" s="446" t="s">
        <v>95</v>
      </c>
      <c r="AA897" s="417"/>
      <c r="AB897" s="664"/>
      <c r="AC897" s="665"/>
      <c r="AD897" s="26">
        <f t="shared" si="75"/>
        <v>0</v>
      </c>
      <c r="AE897" s="18"/>
      <c r="AF897" s="18"/>
      <c r="AG897" s="18"/>
      <c r="AH897" s="18"/>
      <c r="AI897" s="23">
        <f t="shared" si="81"/>
        <v>0</v>
      </c>
      <c r="AJ897" s="18">
        <v>0</v>
      </c>
      <c r="AK897" s="18"/>
      <c r="AL897" s="18">
        <v>0</v>
      </c>
      <c r="AM897" s="23">
        <f t="shared" si="82"/>
        <v>0</v>
      </c>
      <c r="AN897" s="18"/>
    </row>
    <row r="898" spans="1:40" ht="18" customHeight="1">
      <c r="A898" s="817">
        <v>20</v>
      </c>
      <c r="B898" s="879" t="s">
        <v>96</v>
      </c>
      <c r="C898" s="1076">
        <v>606.5</v>
      </c>
      <c r="D898" s="173">
        <v>21.41</v>
      </c>
      <c r="E898" s="1077">
        <v>597.46</v>
      </c>
      <c r="F898" s="419">
        <f t="shared" si="76"/>
        <v>618.87</v>
      </c>
      <c r="G898" s="732">
        <f t="shared" si="77"/>
        <v>1.0203957131079968</v>
      </c>
      <c r="H898" s="48"/>
      <c r="I898" s="173">
        <v>410.1</v>
      </c>
      <c r="J898" s="173">
        <v>196.39999999999998</v>
      </c>
      <c r="K898" s="365">
        <f t="shared" si="78"/>
        <v>606.5</v>
      </c>
      <c r="L898" s="48"/>
      <c r="M898" s="173">
        <v>408.09</v>
      </c>
      <c r="N898" s="173">
        <v>189.37</v>
      </c>
      <c r="O898" s="365">
        <f t="shared" si="79"/>
        <v>597.46</v>
      </c>
      <c r="P898" s="208"/>
      <c r="Q898" s="173">
        <v>12.39</v>
      </c>
      <c r="R898" s="173">
        <v>9.02</v>
      </c>
      <c r="S898" s="365">
        <f t="shared" si="80"/>
        <v>21.41</v>
      </c>
      <c r="T898" s="48"/>
      <c r="U898" s="48"/>
      <c r="V898" s="48"/>
      <c r="W898" s="48"/>
      <c r="X898" s="48"/>
      <c r="Y898" s="445">
        <v>20</v>
      </c>
      <c r="Z898" s="446" t="s">
        <v>96</v>
      </c>
      <c r="AA898" s="417"/>
      <c r="AB898" s="664"/>
      <c r="AC898" s="665"/>
      <c r="AD898" s="26">
        <f t="shared" si="75"/>
        <v>0</v>
      </c>
      <c r="AE898" s="18"/>
      <c r="AF898" s="18"/>
      <c r="AG898" s="18"/>
      <c r="AH898" s="18"/>
      <c r="AI898" s="23">
        <f t="shared" si="81"/>
        <v>0</v>
      </c>
      <c r="AJ898" s="18">
        <v>0</v>
      </c>
      <c r="AK898" s="18"/>
      <c r="AL898" s="18">
        <v>0</v>
      </c>
      <c r="AM898" s="23">
        <f t="shared" si="82"/>
        <v>0</v>
      </c>
      <c r="AN898" s="18"/>
    </row>
    <row r="899" spans="1:40" ht="18" customHeight="1">
      <c r="A899" s="817">
        <v>21</v>
      </c>
      <c r="B899" s="879" t="s">
        <v>97</v>
      </c>
      <c r="C899" s="1076">
        <v>412.29999999999995</v>
      </c>
      <c r="D899" s="173">
        <v>11.879999999999999</v>
      </c>
      <c r="E899" s="1077">
        <v>397.18</v>
      </c>
      <c r="F899" s="419">
        <f t="shared" si="76"/>
        <v>409.06</v>
      </c>
      <c r="G899" s="732">
        <f t="shared" si="77"/>
        <v>0.9921416444336649</v>
      </c>
      <c r="H899" s="48"/>
      <c r="I899" s="173">
        <v>298.4</v>
      </c>
      <c r="J899" s="173">
        <v>113.9</v>
      </c>
      <c r="K899" s="365">
        <f t="shared" si="78"/>
        <v>412.29999999999995</v>
      </c>
      <c r="L899" s="48"/>
      <c r="M899" s="173">
        <v>287.36</v>
      </c>
      <c r="N899" s="173">
        <v>109.82</v>
      </c>
      <c r="O899" s="365">
        <f t="shared" si="79"/>
        <v>397.18</v>
      </c>
      <c r="P899" s="208"/>
      <c r="Q899" s="173">
        <v>9.35</v>
      </c>
      <c r="R899" s="173">
        <v>2.53</v>
      </c>
      <c r="S899" s="365">
        <f t="shared" si="80"/>
        <v>11.879999999999999</v>
      </c>
      <c r="T899" s="48"/>
      <c r="U899" s="48"/>
      <c r="V899" s="48"/>
      <c r="W899" s="48"/>
      <c r="X899" s="48"/>
      <c r="Y899" s="445">
        <v>21</v>
      </c>
      <c r="Z899" s="446" t="s">
        <v>97</v>
      </c>
      <c r="AA899" s="417"/>
      <c r="AB899" s="664"/>
      <c r="AC899" s="665"/>
      <c r="AD899" s="26">
        <f t="shared" si="75"/>
        <v>0</v>
      </c>
      <c r="AE899" s="18"/>
      <c r="AF899" s="18"/>
      <c r="AG899" s="18"/>
      <c r="AH899" s="18"/>
      <c r="AI899" s="23">
        <f t="shared" si="81"/>
        <v>0</v>
      </c>
      <c r="AJ899" s="18">
        <v>0</v>
      </c>
      <c r="AK899" s="18"/>
      <c r="AL899" s="18">
        <v>0</v>
      </c>
      <c r="AM899" s="23">
        <f t="shared" si="82"/>
        <v>0</v>
      </c>
      <c r="AN899" s="18"/>
    </row>
    <row r="900" spans="1:40" ht="18" customHeight="1">
      <c r="A900" s="817">
        <v>22</v>
      </c>
      <c r="B900" s="879" t="s">
        <v>98</v>
      </c>
      <c r="C900" s="173">
        <v>945.5999999999999</v>
      </c>
      <c r="D900" s="173">
        <v>25.990000000000002</v>
      </c>
      <c r="E900" s="419">
        <v>920.9200000000001</v>
      </c>
      <c r="F900" s="419">
        <f t="shared" si="76"/>
        <v>946.9100000000001</v>
      </c>
      <c r="G900" s="816">
        <f t="shared" si="77"/>
        <v>1.0013853637901864</v>
      </c>
      <c r="H900" s="48"/>
      <c r="I900" s="173">
        <v>676.3</v>
      </c>
      <c r="J900" s="173">
        <v>269.3</v>
      </c>
      <c r="K900" s="365">
        <f t="shared" si="78"/>
        <v>945.5999999999999</v>
      </c>
      <c r="L900" s="48"/>
      <c r="M900" s="173">
        <v>661.26</v>
      </c>
      <c r="N900" s="173">
        <v>259.66</v>
      </c>
      <c r="O900" s="365">
        <f t="shared" si="79"/>
        <v>920.9200000000001</v>
      </c>
      <c r="P900" s="208"/>
      <c r="Q900" s="173">
        <v>16.59</v>
      </c>
      <c r="R900" s="173">
        <v>9.4</v>
      </c>
      <c r="S900" s="365">
        <f t="shared" si="80"/>
        <v>25.990000000000002</v>
      </c>
      <c r="T900" s="48"/>
      <c r="U900" s="48"/>
      <c r="V900" s="48"/>
      <c r="W900" s="48"/>
      <c r="X900" s="48"/>
      <c r="Y900" s="445">
        <v>22</v>
      </c>
      <c r="Z900" s="446" t="s">
        <v>98</v>
      </c>
      <c r="AA900" s="417"/>
      <c r="AB900" s="18"/>
      <c r="AC900" s="290"/>
      <c r="AD900" s="26">
        <f t="shared" si="75"/>
        <v>0</v>
      </c>
      <c r="AE900" s="18"/>
      <c r="AF900" s="18"/>
      <c r="AG900" s="18"/>
      <c r="AH900" s="18"/>
      <c r="AI900" s="23">
        <f t="shared" si="81"/>
        <v>0</v>
      </c>
      <c r="AJ900" s="18">
        <v>0</v>
      </c>
      <c r="AK900" s="18"/>
      <c r="AL900" s="18">
        <v>0</v>
      </c>
      <c r="AM900" s="23">
        <f t="shared" si="82"/>
        <v>0</v>
      </c>
      <c r="AN900" s="18"/>
    </row>
    <row r="901" spans="1:40" ht="18" customHeight="1">
      <c r="A901" s="817">
        <v>23</v>
      </c>
      <c r="B901" s="879" t="s">
        <v>99</v>
      </c>
      <c r="C901" s="173">
        <v>308.4</v>
      </c>
      <c r="D901" s="173">
        <v>13.62</v>
      </c>
      <c r="E901" s="419">
        <v>296.53</v>
      </c>
      <c r="F901" s="419">
        <f t="shared" si="76"/>
        <v>310.15</v>
      </c>
      <c r="G901" s="816">
        <f t="shared" si="77"/>
        <v>1.005674448767834</v>
      </c>
      <c r="H901" s="48"/>
      <c r="I901" s="173">
        <v>223.3</v>
      </c>
      <c r="J901" s="173">
        <v>85.1</v>
      </c>
      <c r="K901" s="365">
        <f t="shared" si="78"/>
        <v>308.4</v>
      </c>
      <c r="L901" s="48"/>
      <c r="M901" s="173">
        <v>214.47</v>
      </c>
      <c r="N901" s="173">
        <v>82.06</v>
      </c>
      <c r="O901" s="365">
        <f t="shared" si="79"/>
        <v>296.53</v>
      </c>
      <c r="P901" s="208"/>
      <c r="Q901" s="173">
        <v>9.35</v>
      </c>
      <c r="R901" s="173">
        <v>4.27</v>
      </c>
      <c r="S901" s="365">
        <f t="shared" si="80"/>
        <v>13.62</v>
      </c>
      <c r="T901" s="48"/>
      <c r="U901" s="48"/>
      <c r="V901" s="48"/>
      <c r="W901" s="48"/>
      <c r="X901" s="48"/>
      <c r="Y901" s="445">
        <v>23</v>
      </c>
      <c r="Z901" s="446" t="s">
        <v>99</v>
      </c>
      <c r="AA901" s="417"/>
      <c r="AB901" s="18"/>
      <c r="AC901" s="290"/>
      <c r="AD901" s="26">
        <f t="shared" si="75"/>
        <v>0</v>
      </c>
      <c r="AE901" s="18"/>
      <c r="AF901" s="18"/>
      <c r="AG901" s="18"/>
      <c r="AH901" s="18"/>
      <c r="AI901" s="23">
        <f t="shared" si="81"/>
        <v>0</v>
      </c>
      <c r="AJ901" s="18">
        <v>0</v>
      </c>
      <c r="AK901" s="18"/>
      <c r="AL901" s="18">
        <v>0</v>
      </c>
      <c r="AM901" s="23">
        <f t="shared" si="82"/>
        <v>0</v>
      </c>
      <c r="AN901" s="18"/>
    </row>
    <row r="902" spans="1:40" ht="18" customHeight="1">
      <c r="A902" s="817">
        <v>24</v>
      </c>
      <c r="B902" s="879" t="s">
        <v>169</v>
      </c>
      <c r="C902" s="1076">
        <v>458.8</v>
      </c>
      <c r="D902" s="173">
        <v>16.39</v>
      </c>
      <c r="E902" s="1077">
        <v>442.71000000000004</v>
      </c>
      <c r="F902" s="419">
        <f t="shared" si="76"/>
        <v>459.1</v>
      </c>
      <c r="G902" s="816">
        <f t="shared" si="77"/>
        <v>1.0006538796861377</v>
      </c>
      <c r="H902" s="48"/>
      <c r="I902" s="173">
        <v>342.3</v>
      </c>
      <c r="J902" s="173">
        <v>116.5</v>
      </c>
      <c r="K902" s="365">
        <f t="shared" si="78"/>
        <v>458.8</v>
      </c>
      <c r="L902" s="48"/>
      <c r="M902" s="173">
        <v>330.37</v>
      </c>
      <c r="N902" s="173">
        <v>112.34</v>
      </c>
      <c r="O902" s="365">
        <f t="shared" si="79"/>
        <v>442.71000000000004</v>
      </c>
      <c r="P902" s="208"/>
      <c r="Q902" s="173">
        <v>12.62</v>
      </c>
      <c r="R902" s="173">
        <v>3.77</v>
      </c>
      <c r="S902" s="365">
        <f t="shared" si="80"/>
        <v>16.39</v>
      </c>
      <c r="T902" s="48"/>
      <c r="U902" s="48"/>
      <c r="V902" s="48"/>
      <c r="W902" s="48"/>
      <c r="X902" s="48"/>
      <c r="Y902" s="445">
        <v>24</v>
      </c>
      <c r="Z902" s="446" t="s">
        <v>169</v>
      </c>
      <c r="AA902" s="417"/>
      <c r="AB902" s="664"/>
      <c r="AC902" s="665"/>
      <c r="AD902" s="26">
        <f t="shared" si="75"/>
        <v>0</v>
      </c>
      <c r="AE902" s="18"/>
      <c r="AF902" s="18"/>
      <c r="AG902" s="18"/>
      <c r="AH902" s="18"/>
      <c r="AI902" s="23">
        <f t="shared" si="81"/>
        <v>0</v>
      </c>
      <c r="AJ902" s="18">
        <v>0</v>
      </c>
      <c r="AK902" s="18"/>
      <c r="AL902" s="18">
        <v>0</v>
      </c>
      <c r="AM902" s="23">
        <f t="shared" si="82"/>
        <v>0</v>
      </c>
      <c r="AN902" s="18"/>
    </row>
    <row r="903" spans="1:40" ht="18" customHeight="1">
      <c r="A903" s="817">
        <v>25</v>
      </c>
      <c r="B903" s="879" t="s">
        <v>100</v>
      </c>
      <c r="C903" s="1076">
        <v>622.3</v>
      </c>
      <c r="D903" s="173">
        <v>15.86</v>
      </c>
      <c r="E903" s="1077">
        <v>604.63</v>
      </c>
      <c r="F903" s="419">
        <f t="shared" si="76"/>
        <v>620.49</v>
      </c>
      <c r="G903" s="816">
        <f t="shared" si="77"/>
        <v>0.9970914349991966</v>
      </c>
      <c r="H903" s="48"/>
      <c r="I903" s="173">
        <v>492.79999999999995</v>
      </c>
      <c r="J903" s="173">
        <v>129.5</v>
      </c>
      <c r="K903" s="365">
        <f t="shared" si="78"/>
        <v>622.3</v>
      </c>
      <c r="L903" s="48"/>
      <c r="M903" s="173">
        <v>479.77</v>
      </c>
      <c r="N903" s="173">
        <v>124.86</v>
      </c>
      <c r="O903" s="365">
        <f t="shared" si="79"/>
        <v>604.63</v>
      </c>
      <c r="P903" s="208"/>
      <c r="Q903" s="173">
        <v>11.92</v>
      </c>
      <c r="R903" s="173">
        <v>3.9400000000000004</v>
      </c>
      <c r="S903" s="365">
        <f t="shared" si="80"/>
        <v>15.86</v>
      </c>
      <c r="T903" s="48"/>
      <c r="U903" s="48"/>
      <c r="V903" s="48"/>
      <c r="W903" s="48"/>
      <c r="X903" s="48"/>
      <c r="Y903" s="445">
        <v>25</v>
      </c>
      <c r="Z903" s="446" t="s">
        <v>100</v>
      </c>
      <c r="AA903" s="417"/>
      <c r="AB903" s="664"/>
      <c r="AC903" s="665"/>
      <c r="AD903" s="26">
        <f t="shared" si="75"/>
        <v>0</v>
      </c>
      <c r="AE903" s="18"/>
      <c r="AF903" s="18"/>
      <c r="AG903" s="18"/>
      <c r="AH903" s="18"/>
      <c r="AI903" s="23">
        <f t="shared" si="81"/>
        <v>0</v>
      </c>
      <c r="AJ903" s="18">
        <v>0</v>
      </c>
      <c r="AK903" s="18"/>
      <c r="AL903" s="18">
        <v>0</v>
      </c>
      <c r="AM903" s="23">
        <f t="shared" si="82"/>
        <v>0</v>
      </c>
      <c r="AN903" s="18"/>
    </row>
    <row r="904" spans="1:40" ht="18" customHeight="1">
      <c r="A904" s="817">
        <v>26</v>
      </c>
      <c r="B904" s="879" t="s">
        <v>101</v>
      </c>
      <c r="C904" s="1076">
        <v>360.9</v>
      </c>
      <c r="D904" s="173">
        <v>13.25</v>
      </c>
      <c r="E904" s="1077">
        <v>352.45</v>
      </c>
      <c r="F904" s="419">
        <f t="shared" si="76"/>
        <v>365.7</v>
      </c>
      <c r="G904" s="816">
        <f t="shared" si="77"/>
        <v>1.0133000831255197</v>
      </c>
      <c r="H904" s="48"/>
      <c r="I904" s="173">
        <v>276.3</v>
      </c>
      <c r="J904" s="173">
        <v>84.6</v>
      </c>
      <c r="K904" s="365">
        <f t="shared" si="78"/>
        <v>360.9</v>
      </c>
      <c r="L904" s="48"/>
      <c r="M904" s="173">
        <v>270.89</v>
      </c>
      <c r="N904" s="173">
        <v>81.56</v>
      </c>
      <c r="O904" s="365">
        <f t="shared" si="79"/>
        <v>352.45</v>
      </c>
      <c r="P904" s="208"/>
      <c r="Q904" s="173">
        <v>12.15</v>
      </c>
      <c r="R904" s="173">
        <v>1.1</v>
      </c>
      <c r="S904" s="365">
        <f t="shared" si="80"/>
        <v>13.25</v>
      </c>
      <c r="T904" s="48"/>
      <c r="U904" s="48"/>
      <c r="V904" s="48"/>
      <c r="W904" s="48"/>
      <c r="X904" s="48"/>
      <c r="Y904" s="445">
        <v>26</v>
      </c>
      <c r="Z904" s="446" t="s">
        <v>101</v>
      </c>
      <c r="AA904" s="417"/>
      <c r="AB904" s="664"/>
      <c r="AC904" s="665"/>
      <c r="AD904" s="26">
        <f t="shared" si="75"/>
        <v>0</v>
      </c>
      <c r="AE904" s="18"/>
      <c r="AF904" s="18"/>
      <c r="AG904" s="18"/>
      <c r="AH904" s="18"/>
      <c r="AI904" s="23">
        <f t="shared" si="81"/>
        <v>0</v>
      </c>
      <c r="AJ904" s="18">
        <v>0</v>
      </c>
      <c r="AK904" s="18"/>
      <c r="AL904" s="18">
        <v>0</v>
      </c>
      <c r="AM904" s="23">
        <f t="shared" si="82"/>
        <v>0</v>
      </c>
      <c r="AN904" s="18"/>
    </row>
    <row r="905" spans="1:40" ht="18" customHeight="1">
      <c r="A905" s="817">
        <v>27</v>
      </c>
      <c r="B905" s="879" t="s">
        <v>102</v>
      </c>
      <c r="C905" s="173">
        <v>340.3</v>
      </c>
      <c r="D905" s="173">
        <v>9.12</v>
      </c>
      <c r="E905" s="419">
        <v>327.96</v>
      </c>
      <c r="F905" s="419">
        <f t="shared" si="76"/>
        <v>337.08</v>
      </c>
      <c r="G905" s="816">
        <f t="shared" si="77"/>
        <v>0.9905377607992947</v>
      </c>
      <c r="H905" s="48"/>
      <c r="I905" s="173">
        <v>267.3</v>
      </c>
      <c r="J905" s="173">
        <v>73</v>
      </c>
      <c r="K905" s="365">
        <f t="shared" si="78"/>
        <v>340.3</v>
      </c>
      <c r="L905" s="20"/>
      <c r="M905" s="173">
        <v>257.58</v>
      </c>
      <c r="N905" s="173">
        <v>70.38</v>
      </c>
      <c r="O905" s="365">
        <f t="shared" si="79"/>
        <v>327.96</v>
      </c>
      <c r="P905" s="208"/>
      <c r="Q905" s="173">
        <v>9.12</v>
      </c>
      <c r="R905" s="173">
        <v>0</v>
      </c>
      <c r="S905" s="365">
        <f t="shared" si="80"/>
        <v>9.12</v>
      </c>
      <c r="T905" s="48"/>
      <c r="U905" s="48"/>
      <c r="V905" s="48"/>
      <c r="W905" s="48"/>
      <c r="X905" s="48"/>
      <c r="Y905" s="445">
        <v>27</v>
      </c>
      <c r="Z905" s="446" t="s">
        <v>102</v>
      </c>
      <c r="AA905" s="417"/>
      <c r="AB905" s="18"/>
      <c r="AC905" s="290"/>
      <c r="AD905" s="26">
        <f t="shared" si="75"/>
        <v>0</v>
      </c>
      <c r="AE905" s="18"/>
      <c r="AF905" s="18"/>
      <c r="AG905" s="18"/>
      <c r="AH905" s="18"/>
      <c r="AI905" s="23">
        <f t="shared" si="81"/>
        <v>0</v>
      </c>
      <c r="AJ905" s="18">
        <v>0</v>
      </c>
      <c r="AK905" s="18"/>
      <c r="AL905" s="18">
        <v>0</v>
      </c>
      <c r="AM905" s="23">
        <f t="shared" si="82"/>
        <v>0</v>
      </c>
      <c r="AN905" s="18"/>
    </row>
    <row r="906" spans="1:40" ht="18" customHeight="1">
      <c r="A906" s="820">
        <v>28</v>
      </c>
      <c r="B906" s="880" t="s">
        <v>308</v>
      </c>
      <c r="C906" s="173">
        <v>0</v>
      </c>
      <c r="D906" s="173">
        <v>0</v>
      </c>
      <c r="E906" s="419">
        <v>0</v>
      </c>
      <c r="F906" s="419">
        <f t="shared" si="76"/>
        <v>0</v>
      </c>
      <c r="G906" s="816" t="e">
        <f t="shared" si="77"/>
        <v>#DIV/0!</v>
      </c>
      <c r="H906" s="48"/>
      <c r="I906" s="173">
        <v>0</v>
      </c>
      <c r="J906" s="173">
        <v>0</v>
      </c>
      <c r="K906" s="365">
        <f t="shared" si="78"/>
        <v>0</v>
      </c>
      <c r="L906" s="20"/>
      <c r="M906" s="173">
        <v>0</v>
      </c>
      <c r="N906" s="173">
        <v>0</v>
      </c>
      <c r="O906" s="365">
        <f t="shared" si="79"/>
        <v>0</v>
      </c>
      <c r="P906" s="208"/>
      <c r="Q906" s="173">
        <v>0</v>
      </c>
      <c r="R906" s="173">
        <v>0</v>
      </c>
      <c r="S906" s="365">
        <f t="shared" si="80"/>
        <v>0</v>
      </c>
      <c r="T906" s="48"/>
      <c r="U906" s="48"/>
      <c r="V906" s="48"/>
      <c r="W906" s="48"/>
      <c r="X906" s="48"/>
      <c r="Y906" s="683"/>
      <c r="Z906" s="446"/>
      <c r="AA906" s="417"/>
      <c r="AB906" s="18"/>
      <c r="AC906" s="290"/>
      <c r="AD906" s="26"/>
      <c r="AE906" s="18"/>
      <c r="AF906" s="18"/>
      <c r="AG906" s="18"/>
      <c r="AH906" s="18"/>
      <c r="AI906" s="23"/>
      <c r="AJ906" s="18"/>
      <c r="AK906" s="18"/>
      <c r="AL906" s="18"/>
      <c r="AM906" s="23"/>
      <c r="AN906" s="18"/>
    </row>
    <row r="907" spans="1:40" ht="18" customHeight="1">
      <c r="A907" s="820">
        <v>29</v>
      </c>
      <c r="B907" s="880" t="s">
        <v>309</v>
      </c>
      <c r="C907" s="173">
        <v>0</v>
      </c>
      <c r="D907" s="173">
        <v>0</v>
      </c>
      <c r="E907" s="419">
        <v>0</v>
      </c>
      <c r="F907" s="419">
        <f t="shared" si="76"/>
        <v>0</v>
      </c>
      <c r="G907" s="816" t="e">
        <f t="shared" si="77"/>
        <v>#DIV/0!</v>
      </c>
      <c r="H907" s="48"/>
      <c r="I907" s="173">
        <v>0</v>
      </c>
      <c r="J907" s="173">
        <v>0</v>
      </c>
      <c r="K907" s="365">
        <f t="shared" si="78"/>
        <v>0</v>
      </c>
      <c r="L907" s="20"/>
      <c r="M907" s="173">
        <v>0</v>
      </c>
      <c r="N907" s="173">
        <v>0</v>
      </c>
      <c r="O907" s="365">
        <f t="shared" si="79"/>
        <v>0</v>
      </c>
      <c r="P907" s="208"/>
      <c r="Q907" s="173">
        <v>0</v>
      </c>
      <c r="R907" s="173">
        <v>0</v>
      </c>
      <c r="S907" s="365">
        <f t="shared" si="80"/>
        <v>0</v>
      </c>
      <c r="T907" s="48"/>
      <c r="U907" s="48"/>
      <c r="V907" s="48"/>
      <c r="W907" s="48"/>
      <c r="X907" s="48"/>
      <c r="Y907" s="683"/>
      <c r="Z907" s="446"/>
      <c r="AA907" s="417"/>
      <c r="AB907" s="18"/>
      <c r="AC907" s="290"/>
      <c r="AD907" s="26"/>
      <c r="AE907" s="18"/>
      <c r="AF907" s="18"/>
      <c r="AG907" s="18"/>
      <c r="AH907" s="18"/>
      <c r="AI907" s="23"/>
      <c r="AJ907" s="18"/>
      <c r="AK907" s="18"/>
      <c r="AL907" s="18"/>
      <c r="AM907" s="23"/>
      <c r="AN907" s="18"/>
    </row>
    <row r="908" spans="1:40" ht="18" customHeight="1">
      <c r="A908" s="820">
        <v>30</v>
      </c>
      <c r="B908" s="880" t="s">
        <v>310</v>
      </c>
      <c r="C908" s="173">
        <v>0</v>
      </c>
      <c r="D908" s="173">
        <v>0</v>
      </c>
      <c r="E908" s="419">
        <v>0</v>
      </c>
      <c r="F908" s="419">
        <f t="shared" si="76"/>
        <v>0</v>
      </c>
      <c r="G908" s="816" t="e">
        <f t="shared" si="77"/>
        <v>#DIV/0!</v>
      </c>
      <c r="H908" s="48"/>
      <c r="I908" s="173">
        <v>0</v>
      </c>
      <c r="J908" s="173">
        <v>0</v>
      </c>
      <c r="K908" s="365">
        <f t="shared" si="78"/>
        <v>0</v>
      </c>
      <c r="L908" s="20"/>
      <c r="M908" s="173">
        <v>0</v>
      </c>
      <c r="N908" s="173">
        <v>0</v>
      </c>
      <c r="O908" s="365">
        <f t="shared" si="79"/>
        <v>0</v>
      </c>
      <c r="P908" s="208"/>
      <c r="Q908" s="173">
        <v>0</v>
      </c>
      <c r="R908" s="173">
        <v>0</v>
      </c>
      <c r="S908" s="365">
        <f t="shared" si="80"/>
        <v>0</v>
      </c>
      <c r="T908" s="48"/>
      <c r="U908" s="48"/>
      <c r="V908" s="48"/>
      <c r="W908" s="48"/>
      <c r="X908" s="48"/>
      <c r="Y908" s="683"/>
      <c r="Z908" s="446"/>
      <c r="AA908" s="417"/>
      <c r="AB908" s="18"/>
      <c r="AC908" s="290"/>
      <c r="AD908" s="26"/>
      <c r="AE908" s="18"/>
      <c r="AF908" s="18"/>
      <c r="AG908" s="18"/>
      <c r="AH908" s="18"/>
      <c r="AI908" s="23"/>
      <c r="AJ908" s="18"/>
      <c r="AK908" s="18"/>
      <c r="AL908" s="18"/>
      <c r="AM908" s="23"/>
      <c r="AN908" s="18"/>
    </row>
    <row r="909" spans="1:40" ht="18" customHeight="1">
      <c r="A909" s="820">
        <v>31</v>
      </c>
      <c r="B909" s="880" t="s">
        <v>311</v>
      </c>
      <c r="C909" s="173">
        <v>0</v>
      </c>
      <c r="D909" s="173">
        <v>0</v>
      </c>
      <c r="E909" s="419">
        <v>0</v>
      </c>
      <c r="F909" s="419">
        <f t="shared" si="76"/>
        <v>0</v>
      </c>
      <c r="G909" s="816" t="e">
        <f t="shared" si="77"/>
        <v>#DIV/0!</v>
      </c>
      <c r="H909" s="48"/>
      <c r="I909" s="173">
        <v>0</v>
      </c>
      <c r="J909" s="173">
        <v>0</v>
      </c>
      <c r="K909" s="365">
        <f t="shared" si="78"/>
        <v>0</v>
      </c>
      <c r="L909" s="20"/>
      <c r="M909" s="173">
        <v>0</v>
      </c>
      <c r="N909" s="173">
        <v>0</v>
      </c>
      <c r="O909" s="365">
        <f t="shared" si="79"/>
        <v>0</v>
      </c>
      <c r="P909" s="208"/>
      <c r="Q909" s="173">
        <v>0</v>
      </c>
      <c r="R909" s="173">
        <v>0</v>
      </c>
      <c r="S909" s="365">
        <f t="shared" si="80"/>
        <v>0</v>
      </c>
      <c r="T909" s="48"/>
      <c r="U909" s="48"/>
      <c r="V909" s="48"/>
      <c r="W909" s="48"/>
      <c r="X909" s="48"/>
      <c r="Y909" s="683"/>
      <c r="Z909" s="446"/>
      <c r="AA909" s="417"/>
      <c r="AB909" s="18"/>
      <c r="AC909" s="290"/>
      <c r="AD909" s="26"/>
      <c r="AE909" s="18"/>
      <c r="AF909" s="18"/>
      <c r="AG909" s="18"/>
      <c r="AH909" s="18"/>
      <c r="AI909" s="23"/>
      <c r="AJ909" s="18"/>
      <c r="AK909" s="18"/>
      <c r="AL909" s="18"/>
      <c r="AM909" s="23"/>
      <c r="AN909" s="18"/>
    </row>
    <row r="910" spans="1:40" ht="18" customHeight="1">
      <c r="A910" s="820">
        <v>32</v>
      </c>
      <c r="B910" s="880" t="s">
        <v>312</v>
      </c>
      <c r="C910" s="173">
        <v>0</v>
      </c>
      <c r="D910" s="173">
        <v>0</v>
      </c>
      <c r="E910" s="419">
        <v>0</v>
      </c>
      <c r="F910" s="419">
        <f t="shared" si="76"/>
        <v>0</v>
      </c>
      <c r="G910" s="816" t="e">
        <f t="shared" si="77"/>
        <v>#DIV/0!</v>
      </c>
      <c r="H910" s="48"/>
      <c r="I910" s="173">
        <v>0</v>
      </c>
      <c r="J910" s="173">
        <v>0</v>
      </c>
      <c r="K910" s="365">
        <f t="shared" si="78"/>
        <v>0</v>
      </c>
      <c r="L910" s="20"/>
      <c r="M910" s="173">
        <v>0</v>
      </c>
      <c r="N910" s="173">
        <v>0</v>
      </c>
      <c r="O910" s="365">
        <f t="shared" si="79"/>
        <v>0</v>
      </c>
      <c r="P910" s="208"/>
      <c r="Q910" s="173">
        <v>0</v>
      </c>
      <c r="R910" s="173">
        <v>0</v>
      </c>
      <c r="S910" s="365">
        <f t="shared" si="80"/>
        <v>0</v>
      </c>
      <c r="T910" s="48"/>
      <c r="U910" s="48"/>
      <c r="V910" s="48"/>
      <c r="W910" s="48"/>
      <c r="X910" s="48"/>
      <c r="Y910" s="683"/>
      <c r="Z910" s="446"/>
      <c r="AA910" s="417"/>
      <c r="AB910" s="18"/>
      <c r="AC910" s="290"/>
      <c r="AD910" s="26"/>
      <c r="AE910" s="18"/>
      <c r="AF910" s="18"/>
      <c r="AG910" s="18"/>
      <c r="AH910" s="18"/>
      <c r="AI910" s="23"/>
      <c r="AJ910" s="18"/>
      <c r="AK910" s="18"/>
      <c r="AL910" s="18"/>
      <c r="AM910" s="23"/>
      <c r="AN910" s="18"/>
    </row>
    <row r="911" spans="1:40" ht="18" customHeight="1" thickBot="1">
      <c r="A911" s="930">
        <v>33</v>
      </c>
      <c r="B911" s="931" t="s">
        <v>313</v>
      </c>
      <c r="C911" s="1079">
        <v>0</v>
      </c>
      <c r="D911" s="1079">
        <v>0</v>
      </c>
      <c r="E911" s="932">
        <v>0</v>
      </c>
      <c r="F911" s="420">
        <f t="shared" si="76"/>
        <v>0</v>
      </c>
      <c r="G911" s="852" t="e">
        <f t="shared" si="77"/>
        <v>#DIV/0!</v>
      </c>
      <c r="H911" s="20"/>
      <c r="I911" s="173">
        <v>0</v>
      </c>
      <c r="J911" s="173">
        <v>0</v>
      </c>
      <c r="K911" s="365">
        <f t="shared" si="78"/>
        <v>0</v>
      </c>
      <c r="M911" s="173">
        <v>0</v>
      </c>
      <c r="N911" s="173">
        <v>0</v>
      </c>
      <c r="O911" s="365">
        <f t="shared" si="79"/>
        <v>0</v>
      </c>
      <c r="P911" s="1271"/>
      <c r="Q911" s="173">
        <v>0</v>
      </c>
      <c r="R911" s="173">
        <v>0</v>
      </c>
      <c r="S911" s="365">
        <f t="shared" si="80"/>
        <v>0</v>
      </c>
      <c r="T911" s="20"/>
      <c r="U911" s="20"/>
      <c r="V911" s="20"/>
      <c r="W911" s="20"/>
      <c r="X911" s="20"/>
      <c r="Z911" s="447" t="s">
        <v>17</v>
      </c>
      <c r="AA911" s="448">
        <f>SUM(AA879:AA905)</f>
        <v>0</v>
      </c>
      <c r="AB911" s="666"/>
      <c r="AC911" s="667">
        <f>SUM(AC879:AC905)</f>
        <v>0</v>
      </c>
      <c r="AD911" s="26">
        <f t="shared" si="75"/>
        <v>0</v>
      </c>
      <c r="AE911" s="23"/>
      <c r="AF911" s="23"/>
      <c r="AG911" s="23">
        <f>SUM(AG879:AG905)</f>
        <v>0</v>
      </c>
      <c r="AH911" s="23">
        <f>SUM(AH879:AH905)</f>
        <v>0</v>
      </c>
      <c r="AI911" s="23">
        <f t="shared" si="81"/>
        <v>0</v>
      </c>
      <c r="AJ911" s="18">
        <f>SUM(AJ879:AJ905)</f>
        <v>0</v>
      </c>
      <c r="AK911" s="18"/>
      <c r="AL911" s="18">
        <f>SUM(AL879:AL905)</f>
        <v>0</v>
      </c>
      <c r="AM911" s="23">
        <f>SUM(AM879:AM905)</f>
        <v>0</v>
      </c>
      <c r="AN911" s="18"/>
    </row>
    <row r="912" spans="1:24" s="2" customFormat="1" ht="18" customHeight="1" thickBot="1">
      <c r="A912" s="940"/>
      <c r="B912" s="1080" t="s">
        <v>314</v>
      </c>
      <c r="C912" s="956">
        <f>SUM(C879:C911)</f>
        <v>12272.399999999998</v>
      </c>
      <c r="D912" s="956">
        <f>SUM(D879:D911)</f>
        <v>405.3700000000001</v>
      </c>
      <c r="E912" s="1081">
        <f>SUM(E879:E911)</f>
        <v>11821.99</v>
      </c>
      <c r="F912" s="1082">
        <f>D912+E912</f>
        <v>12227.36</v>
      </c>
      <c r="G912" s="1083">
        <f t="shared" si="77"/>
        <v>0.9963299762067731</v>
      </c>
      <c r="H912" s="65"/>
      <c r="I912" s="365">
        <f>SUM(I879:I911)</f>
        <v>9004.9</v>
      </c>
      <c r="J912" s="365">
        <f>SUM(J879:J911)</f>
        <v>3267.5000000000005</v>
      </c>
      <c r="K912" s="365">
        <f t="shared" si="78"/>
        <v>12272.4</v>
      </c>
      <c r="L912" s="823"/>
      <c r="M912" s="365">
        <f>SUM(M879:M911)</f>
        <v>8671.539999999999</v>
      </c>
      <c r="N912" s="365">
        <f>SUM(N879:N911)</f>
        <v>3150.4500000000003</v>
      </c>
      <c r="O912" s="365">
        <f t="shared" si="79"/>
        <v>11821.99</v>
      </c>
      <c r="P912" s="1239"/>
      <c r="Q912" s="365">
        <f>SUM(Q879:Q911)</f>
        <v>300.36999999999995</v>
      </c>
      <c r="R912" s="365">
        <f>SUM(R879:R911)</f>
        <v>104.99999999999999</v>
      </c>
      <c r="S912" s="365">
        <f t="shared" si="80"/>
        <v>405.36999999999995</v>
      </c>
      <c r="T912" s="65"/>
      <c r="U912" s="65"/>
      <c r="V912" s="65"/>
      <c r="W912" s="65"/>
      <c r="X912" s="65"/>
    </row>
    <row r="913" spans="2:19" ht="18" customHeight="1">
      <c r="B913" s="14"/>
      <c r="C913" s="41"/>
      <c r="D913" s="821"/>
      <c r="E913" s="822"/>
      <c r="F913" s="14"/>
      <c r="G913" s="604"/>
      <c r="J913" s="253"/>
      <c r="K913" s="253"/>
      <c r="L913" s="253"/>
      <c r="O913" s="358"/>
      <c r="S913" s="177"/>
    </row>
    <row r="914" spans="2:19" ht="18" customHeight="1">
      <c r="B914" s="14"/>
      <c r="C914" s="41"/>
      <c r="D914" s="821"/>
      <c r="E914" s="822"/>
      <c r="F914" s="14"/>
      <c r="G914" s="604"/>
      <c r="J914" s="253"/>
      <c r="K914" s="253"/>
      <c r="L914" s="253"/>
      <c r="O914" s="358"/>
      <c r="S914" s="177"/>
    </row>
    <row r="915" spans="1:24" s="243" customFormat="1" ht="15">
      <c r="A915" s="263" t="s">
        <v>135</v>
      </c>
      <c r="B915" s="263"/>
      <c r="C915" s="263"/>
      <c r="E915" s="244"/>
      <c r="G915" s="611"/>
      <c r="H915" s="253"/>
      <c r="I915" s="369"/>
      <c r="J915" s="253"/>
      <c r="K915" s="253"/>
      <c r="L915" s="253"/>
      <c r="M915" s="253"/>
      <c r="N915" s="253"/>
      <c r="O915" s="253"/>
      <c r="P915" s="1237"/>
      <c r="Q915" s="253"/>
      <c r="R915" s="253"/>
      <c r="S915" s="253"/>
      <c r="T915" s="253"/>
      <c r="U915" s="253"/>
      <c r="V915" s="253"/>
      <c r="W915" s="253"/>
      <c r="X915" s="253"/>
    </row>
    <row r="916" spans="1:24" s="243" customFormat="1" ht="15.75" thickBot="1">
      <c r="A916" s="263" t="s">
        <v>323</v>
      </c>
      <c r="B916" s="263"/>
      <c r="C916" s="263"/>
      <c r="E916" s="244"/>
      <c r="G916" s="611"/>
      <c r="H916" s="253"/>
      <c r="I916" s="394"/>
      <c r="J916" s="77"/>
      <c r="K916" s="77"/>
      <c r="L916" s="77"/>
      <c r="M916" s="253"/>
      <c r="N916" s="253"/>
      <c r="O916" s="253"/>
      <c r="P916" s="1237"/>
      <c r="Q916" s="253"/>
      <c r="R916" s="253"/>
      <c r="S916" s="253"/>
      <c r="T916" s="253"/>
      <c r="U916" s="253"/>
      <c r="V916" s="253"/>
      <c r="W916" s="253"/>
      <c r="X916" s="253"/>
    </row>
    <row r="917" spans="1:37" ht="48" customHeight="1">
      <c r="A917" s="84" t="s">
        <v>8</v>
      </c>
      <c r="B917" s="85" t="s">
        <v>9</v>
      </c>
      <c r="C917" s="85" t="str">
        <f>C878</f>
        <v>Allocation for 2017-18                                         </v>
      </c>
      <c r="D917" s="85" t="s">
        <v>122</v>
      </c>
      <c r="E917" s="210" t="s">
        <v>123</v>
      </c>
      <c r="F917" s="86" t="s">
        <v>296</v>
      </c>
      <c r="G917" s="735"/>
      <c r="H917" s="77"/>
      <c r="I917" s="1119" t="s">
        <v>287</v>
      </c>
      <c r="J917" s="1120"/>
      <c r="K917" s="1121"/>
      <c r="L917" s="77"/>
      <c r="M917" s="77"/>
      <c r="N917" s="77"/>
      <c r="O917" s="77"/>
      <c r="P917" s="1272"/>
      <c r="Q917" s="77"/>
      <c r="R917" s="77"/>
      <c r="S917" s="77"/>
      <c r="T917" s="77"/>
      <c r="U917" s="77"/>
      <c r="V917" s="77"/>
      <c r="W917" s="77"/>
      <c r="X917" s="77"/>
      <c r="Z917" s="23" t="s">
        <v>261</v>
      </c>
      <c r="AA917" s="120" t="s">
        <v>200</v>
      </c>
      <c r="AB917" s="120"/>
      <c r="AC917" s="209" t="s">
        <v>201</v>
      </c>
      <c r="AD917" s="295" t="s">
        <v>180</v>
      </c>
      <c r="AE917" s="295"/>
      <c r="AF917" s="295"/>
      <c r="AG917" s="18"/>
      <c r="AH917" s="18"/>
      <c r="AI917" s="18"/>
      <c r="AJ917" s="18"/>
      <c r="AK917" s="14"/>
    </row>
    <row r="918" spans="1:37" ht="15">
      <c r="A918" s="825">
        <v>1</v>
      </c>
      <c r="B918" s="488" t="s">
        <v>167</v>
      </c>
      <c r="C918" s="235">
        <f>C879</f>
        <v>463.6</v>
      </c>
      <c r="D918" s="1068">
        <f>F879</f>
        <v>465.15000000000003</v>
      </c>
      <c r="E918" s="1070">
        <v>452</v>
      </c>
      <c r="F918" s="826">
        <f>E918/C918</f>
        <v>0.9749784296807592</v>
      </c>
      <c r="G918" s="735"/>
      <c r="H918" s="77"/>
      <c r="I918" s="173">
        <v>331.43</v>
      </c>
      <c r="J918" s="173">
        <v>120.57000000000001</v>
      </c>
      <c r="K918" s="365">
        <f>SUM(I918:J918)</f>
        <v>452</v>
      </c>
      <c r="L918" s="77"/>
      <c r="M918" s="77"/>
      <c r="N918" s="77"/>
      <c r="O918" s="77"/>
      <c r="P918" s="1272"/>
      <c r="Q918" s="77"/>
      <c r="R918" s="77"/>
      <c r="S918" s="77"/>
      <c r="T918" s="77"/>
      <c r="U918" s="77"/>
      <c r="V918" s="77"/>
      <c r="W918" s="77"/>
      <c r="X918" s="77"/>
      <c r="Z918" s="446" t="s">
        <v>167</v>
      </c>
      <c r="AA918" s="235"/>
      <c r="AB918" s="235"/>
      <c r="AC918" s="234"/>
      <c r="AD918" s="26">
        <f aca="true" t="shared" si="83" ref="AD918:AD950">SUM(AA918:AC918)</f>
        <v>0</v>
      </c>
      <c r="AE918" s="25"/>
      <c r="AF918" s="25"/>
      <c r="AG918" s="18"/>
      <c r="AH918" s="18"/>
      <c r="AI918" s="18"/>
      <c r="AJ918" s="18"/>
      <c r="AK918" s="14"/>
    </row>
    <row r="919" spans="1:37" ht="15">
      <c r="A919" s="825">
        <v>2</v>
      </c>
      <c r="B919" s="488" t="s">
        <v>84</v>
      </c>
      <c r="C919" s="235">
        <f aca="true" t="shared" si="84" ref="C919:C950">C880</f>
        <v>654.3</v>
      </c>
      <c r="D919" s="1068">
        <f aca="true" t="shared" si="85" ref="D919:D951">F880</f>
        <v>643.18</v>
      </c>
      <c r="E919" s="1070">
        <v>626.1</v>
      </c>
      <c r="F919" s="826">
        <f aca="true" t="shared" si="86" ref="F919:F951">E919/C919</f>
        <v>0.9569005043558002</v>
      </c>
      <c r="G919" s="735"/>
      <c r="H919" s="77"/>
      <c r="I919" s="173">
        <v>431.6</v>
      </c>
      <c r="J919" s="173">
        <v>194.5</v>
      </c>
      <c r="K919" s="365">
        <f aca="true" t="shared" si="87" ref="K919:K951">SUM(I919:J919)</f>
        <v>626.1</v>
      </c>
      <c r="L919" s="77"/>
      <c r="M919" s="77"/>
      <c r="N919" s="77"/>
      <c r="O919" s="77"/>
      <c r="P919" s="1272"/>
      <c r="Q919" s="77"/>
      <c r="R919" s="77"/>
      <c r="S919" s="77"/>
      <c r="T919" s="77"/>
      <c r="U919" s="77"/>
      <c r="V919" s="77"/>
      <c r="W919" s="77"/>
      <c r="X919" s="77"/>
      <c r="Z919" s="446" t="s">
        <v>84</v>
      </c>
      <c r="AA919" s="235"/>
      <c r="AB919" s="235"/>
      <c r="AC919" s="234"/>
      <c r="AD919" s="26">
        <f t="shared" si="83"/>
        <v>0</v>
      </c>
      <c r="AE919" s="25"/>
      <c r="AF919" s="25"/>
      <c r="AG919" s="18"/>
      <c r="AH919" s="18"/>
      <c r="AI919" s="18"/>
      <c r="AJ919" s="18"/>
      <c r="AK919" s="14"/>
    </row>
    <row r="920" spans="1:37" ht="15">
      <c r="A920" s="825">
        <v>3</v>
      </c>
      <c r="B920" s="488" t="s">
        <v>85</v>
      </c>
      <c r="C920" s="235">
        <f t="shared" si="84"/>
        <v>317.5</v>
      </c>
      <c r="D920" s="1068">
        <f t="shared" si="85"/>
        <v>311.89000000000004</v>
      </c>
      <c r="E920" s="1070">
        <v>304.15</v>
      </c>
      <c r="F920" s="826">
        <f t="shared" si="86"/>
        <v>0.9579527559055118</v>
      </c>
      <c r="G920" s="735"/>
      <c r="H920" s="77"/>
      <c r="I920" s="173">
        <v>212.35</v>
      </c>
      <c r="J920" s="173">
        <v>91.8</v>
      </c>
      <c r="K920" s="365">
        <f t="shared" si="87"/>
        <v>304.15</v>
      </c>
      <c r="L920" s="77"/>
      <c r="M920" s="77"/>
      <c r="N920" s="77"/>
      <c r="O920" s="77"/>
      <c r="P920" s="1272"/>
      <c r="Q920" s="77"/>
      <c r="R920" s="77"/>
      <c r="S920" s="77"/>
      <c r="T920" s="77"/>
      <c r="U920" s="77"/>
      <c r="V920" s="77"/>
      <c r="W920" s="77"/>
      <c r="X920" s="77"/>
      <c r="Z920" s="446" t="s">
        <v>85</v>
      </c>
      <c r="AA920" s="235"/>
      <c r="AB920" s="235"/>
      <c r="AC920" s="234"/>
      <c r="AD920" s="26">
        <f t="shared" si="83"/>
        <v>0</v>
      </c>
      <c r="AE920" s="25"/>
      <c r="AF920" s="25"/>
      <c r="AG920" s="18"/>
      <c r="AH920" s="18"/>
      <c r="AI920" s="18"/>
      <c r="AJ920" s="18"/>
      <c r="AK920" s="14"/>
    </row>
    <row r="921" spans="1:142" s="35" customFormat="1" ht="15">
      <c r="A921" s="825">
        <v>4</v>
      </c>
      <c r="B921" s="488" t="s">
        <v>86</v>
      </c>
      <c r="C921" s="235">
        <f t="shared" si="84"/>
        <v>575.9</v>
      </c>
      <c r="D921" s="1068">
        <f t="shared" si="85"/>
        <v>573.86</v>
      </c>
      <c r="E921" s="1070">
        <v>549.9200000000001</v>
      </c>
      <c r="F921" s="826">
        <f t="shared" si="86"/>
        <v>0.9548880013891302</v>
      </c>
      <c r="G921" s="735"/>
      <c r="H921" s="77"/>
      <c r="I921" s="173">
        <v>423.91</v>
      </c>
      <c r="J921" s="173">
        <v>126.01</v>
      </c>
      <c r="K921" s="365">
        <f t="shared" si="87"/>
        <v>549.9200000000001</v>
      </c>
      <c r="L921" s="77"/>
      <c r="M921" s="77"/>
      <c r="N921" s="77"/>
      <c r="O921" s="77"/>
      <c r="P921" s="1272"/>
      <c r="Q921" s="77"/>
      <c r="R921" s="77"/>
      <c r="S921" s="77"/>
      <c r="T921" s="77"/>
      <c r="U921" s="77"/>
      <c r="V921" s="77"/>
      <c r="W921" s="77"/>
      <c r="X921" s="77"/>
      <c r="Y921" s="1"/>
      <c r="Z921" s="446" t="s">
        <v>86</v>
      </c>
      <c r="AA921" s="235"/>
      <c r="AB921" s="235"/>
      <c r="AC921" s="234"/>
      <c r="AD921" s="26">
        <f t="shared" si="83"/>
        <v>0</v>
      </c>
      <c r="AE921" s="25"/>
      <c r="AF921" s="25"/>
      <c r="AG921" s="18"/>
      <c r="AH921" s="18"/>
      <c r="AI921" s="18"/>
      <c r="AJ921" s="18"/>
      <c r="AK921" s="14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</row>
    <row r="922" spans="1:142" s="35" customFormat="1" ht="15">
      <c r="A922" s="825">
        <v>5</v>
      </c>
      <c r="B922" s="488" t="s">
        <v>174</v>
      </c>
      <c r="C922" s="235">
        <f t="shared" si="84"/>
        <v>265</v>
      </c>
      <c r="D922" s="1068">
        <f t="shared" si="85"/>
        <v>266.71999999999997</v>
      </c>
      <c r="E922" s="1070">
        <v>262.90999999999997</v>
      </c>
      <c r="F922" s="826">
        <f t="shared" si="86"/>
        <v>0.9921132075471697</v>
      </c>
      <c r="G922" s="735"/>
      <c r="H922" s="77"/>
      <c r="I922" s="173">
        <v>212.6</v>
      </c>
      <c r="J922" s="173">
        <v>50.31</v>
      </c>
      <c r="K922" s="365">
        <f t="shared" si="87"/>
        <v>262.90999999999997</v>
      </c>
      <c r="L922" s="77"/>
      <c r="M922" s="77"/>
      <c r="N922" s="77"/>
      <c r="O922" s="77"/>
      <c r="P922" s="1272"/>
      <c r="Q922" s="77"/>
      <c r="R922" s="77"/>
      <c r="S922" s="77"/>
      <c r="T922" s="77"/>
      <c r="U922" s="77"/>
      <c r="V922" s="77"/>
      <c r="W922" s="77"/>
      <c r="X922" s="77"/>
      <c r="Y922" s="1"/>
      <c r="Z922" s="446" t="s">
        <v>174</v>
      </c>
      <c r="AA922" s="235"/>
      <c r="AB922" s="235"/>
      <c r="AC922" s="234"/>
      <c r="AD922" s="26">
        <f t="shared" si="83"/>
        <v>0</v>
      </c>
      <c r="AE922" s="25"/>
      <c r="AF922" s="25"/>
      <c r="AG922" s="18"/>
      <c r="AH922" s="18"/>
      <c r="AI922" s="18"/>
      <c r="AJ922" s="18"/>
      <c r="AK922" s="14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</row>
    <row r="923" spans="1:142" s="35" customFormat="1" ht="15">
      <c r="A923" s="825">
        <v>6</v>
      </c>
      <c r="B923" s="488" t="s">
        <v>87</v>
      </c>
      <c r="C923" s="235">
        <f t="shared" si="84"/>
        <v>305.6</v>
      </c>
      <c r="D923" s="1068">
        <f t="shared" si="85"/>
        <v>306.9</v>
      </c>
      <c r="E923" s="1070">
        <v>300.53999999999996</v>
      </c>
      <c r="F923" s="826">
        <f t="shared" si="86"/>
        <v>0.9834424083769632</v>
      </c>
      <c r="G923" s="735"/>
      <c r="H923" s="77"/>
      <c r="I923" s="173">
        <v>230.51</v>
      </c>
      <c r="J923" s="173">
        <v>70.03</v>
      </c>
      <c r="K923" s="365">
        <f t="shared" si="87"/>
        <v>300.53999999999996</v>
      </c>
      <c r="L923" s="77"/>
      <c r="M923" s="77"/>
      <c r="N923" s="77"/>
      <c r="O923" s="77"/>
      <c r="P923" s="1272"/>
      <c r="Q923" s="77"/>
      <c r="R923" s="77"/>
      <c r="S923" s="77"/>
      <c r="T923" s="77"/>
      <c r="U923" s="77"/>
      <c r="V923" s="77"/>
      <c r="W923" s="77"/>
      <c r="X923" s="77"/>
      <c r="Y923" s="1"/>
      <c r="Z923" s="446" t="s">
        <v>87</v>
      </c>
      <c r="AA923" s="235"/>
      <c r="AB923" s="235"/>
      <c r="AC923" s="234"/>
      <c r="AD923" s="26">
        <f t="shared" si="83"/>
        <v>0</v>
      </c>
      <c r="AE923" s="25"/>
      <c r="AF923" s="25"/>
      <c r="AG923" s="18"/>
      <c r="AH923" s="18"/>
      <c r="AI923" s="18"/>
      <c r="AJ923" s="18"/>
      <c r="AK923" s="14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</row>
    <row r="924" spans="1:142" s="35" customFormat="1" ht="15">
      <c r="A924" s="825">
        <v>7</v>
      </c>
      <c r="B924" s="488" t="s">
        <v>88</v>
      </c>
      <c r="C924" s="235">
        <f t="shared" si="84"/>
        <v>392.5</v>
      </c>
      <c r="D924" s="1068">
        <f t="shared" si="85"/>
        <v>386.12000000000006</v>
      </c>
      <c r="E924" s="1070">
        <v>360.18</v>
      </c>
      <c r="F924" s="826">
        <f t="shared" si="86"/>
        <v>0.917656050955414</v>
      </c>
      <c r="G924" s="735"/>
      <c r="H924" s="77"/>
      <c r="I924" s="173">
        <v>257.67</v>
      </c>
      <c r="J924" s="173">
        <v>102.51</v>
      </c>
      <c r="K924" s="365">
        <f t="shared" si="87"/>
        <v>360.18</v>
      </c>
      <c r="L924" s="77"/>
      <c r="M924" s="77"/>
      <c r="N924" s="77"/>
      <c r="O924" s="77"/>
      <c r="P924" s="1272"/>
      <c r="Q924" s="77"/>
      <c r="R924" s="77"/>
      <c r="S924" s="77"/>
      <c r="T924" s="77"/>
      <c r="U924" s="77"/>
      <c r="V924" s="77"/>
      <c r="W924" s="77"/>
      <c r="X924" s="77"/>
      <c r="Y924" s="1"/>
      <c r="Z924" s="446" t="s">
        <v>88</v>
      </c>
      <c r="AA924" s="235"/>
      <c r="AB924" s="235"/>
      <c r="AC924" s="234"/>
      <c r="AD924" s="26">
        <f t="shared" si="83"/>
        <v>0</v>
      </c>
      <c r="AE924" s="25"/>
      <c r="AF924" s="25"/>
      <c r="AG924" s="18"/>
      <c r="AH924" s="18"/>
      <c r="AI924" s="18"/>
      <c r="AJ924" s="18"/>
      <c r="AK924" s="14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</row>
    <row r="925" spans="1:142" s="35" customFormat="1" ht="15">
      <c r="A925" s="825">
        <v>8</v>
      </c>
      <c r="B925" s="488" t="s">
        <v>89</v>
      </c>
      <c r="C925" s="235">
        <f t="shared" si="84"/>
        <v>776.3</v>
      </c>
      <c r="D925" s="1068">
        <f t="shared" si="85"/>
        <v>777.48</v>
      </c>
      <c r="E925" s="1070">
        <v>764.36</v>
      </c>
      <c r="F925" s="826">
        <f t="shared" si="86"/>
        <v>0.9846193481901327</v>
      </c>
      <c r="G925" s="735"/>
      <c r="H925" s="77"/>
      <c r="I925" s="173">
        <v>530.6</v>
      </c>
      <c r="J925" s="173">
        <v>233.76</v>
      </c>
      <c r="K925" s="365">
        <f t="shared" si="87"/>
        <v>764.36</v>
      </c>
      <c r="L925" s="77"/>
      <c r="M925" s="77"/>
      <c r="N925" s="77"/>
      <c r="O925" s="77"/>
      <c r="P925" s="1272"/>
      <c r="Q925" s="77"/>
      <c r="R925" s="77"/>
      <c r="S925" s="77"/>
      <c r="T925" s="77"/>
      <c r="U925" s="77"/>
      <c r="V925" s="77"/>
      <c r="W925" s="77"/>
      <c r="X925" s="77"/>
      <c r="Y925" s="1"/>
      <c r="Z925" s="446" t="s">
        <v>89</v>
      </c>
      <c r="AA925" s="235"/>
      <c r="AB925" s="235"/>
      <c r="AC925" s="234"/>
      <c r="AD925" s="26">
        <f t="shared" si="83"/>
        <v>0</v>
      </c>
      <c r="AE925" s="25"/>
      <c r="AF925" s="25"/>
      <c r="AG925" s="18"/>
      <c r="AH925" s="18"/>
      <c r="AI925" s="18"/>
      <c r="AJ925" s="18"/>
      <c r="AK925" s="14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</row>
    <row r="926" spans="1:142" s="35" customFormat="1" ht="15">
      <c r="A926" s="825">
        <v>9</v>
      </c>
      <c r="B926" s="488" t="s">
        <v>90</v>
      </c>
      <c r="C926" s="235">
        <f t="shared" si="84"/>
        <v>415.5</v>
      </c>
      <c r="D926" s="1068">
        <f t="shared" si="85"/>
        <v>412.61</v>
      </c>
      <c r="E926" s="1070">
        <v>392.8</v>
      </c>
      <c r="F926" s="826">
        <f t="shared" si="86"/>
        <v>0.945367027677497</v>
      </c>
      <c r="G926" s="735"/>
      <c r="H926" s="77"/>
      <c r="I926" s="173">
        <v>298.61</v>
      </c>
      <c r="J926" s="173">
        <v>94.19</v>
      </c>
      <c r="K926" s="365">
        <f t="shared" si="87"/>
        <v>392.8</v>
      </c>
      <c r="L926" s="77"/>
      <c r="M926" s="77"/>
      <c r="N926" s="77"/>
      <c r="O926" s="77"/>
      <c r="P926" s="1272"/>
      <c r="Q926" s="77"/>
      <c r="R926" s="77"/>
      <c r="S926" s="77"/>
      <c r="T926" s="77"/>
      <c r="U926" s="77"/>
      <c r="V926" s="77"/>
      <c r="W926" s="77"/>
      <c r="X926" s="77"/>
      <c r="Y926" s="1"/>
      <c r="Z926" s="446" t="s">
        <v>90</v>
      </c>
      <c r="AA926" s="235"/>
      <c r="AB926" s="235"/>
      <c r="AC926" s="234"/>
      <c r="AD926" s="26">
        <f t="shared" si="83"/>
        <v>0</v>
      </c>
      <c r="AE926" s="25"/>
      <c r="AF926" s="25"/>
      <c r="AG926" s="18"/>
      <c r="AH926" s="18"/>
      <c r="AI926" s="18"/>
      <c r="AJ926" s="18"/>
      <c r="AK926" s="14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</row>
    <row r="927" spans="1:142" s="35" customFormat="1" ht="15">
      <c r="A927" s="825">
        <v>10</v>
      </c>
      <c r="B927" s="488" t="s">
        <v>170</v>
      </c>
      <c r="C927" s="235">
        <f t="shared" si="84"/>
        <v>141.9</v>
      </c>
      <c r="D927" s="1068">
        <f t="shared" si="85"/>
        <v>142.98</v>
      </c>
      <c r="E927" s="1070">
        <v>125.53</v>
      </c>
      <c r="F927" s="826">
        <f t="shared" si="86"/>
        <v>0.8846370683579986</v>
      </c>
      <c r="G927" s="735"/>
      <c r="H927" s="77"/>
      <c r="I927" s="173">
        <v>94.45</v>
      </c>
      <c r="J927" s="173">
        <v>31.08</v>
      </c>
      <c r="K927" s="365">
        <f t="shared" si="87"/>
        <v>125.53</v>
      </c>
      <c r="L927" s="77"/>
      <c r="M927" s="77"/>
      <c r="N927" s="77"/>
      <c r="O927" s="77"/>
      <c r="P927" s="1272"/>
      <c r="Q927" s="77"/>
      <c r="R927" s="77"/>
      <c r="S927" s="77"/>
      <c r="T927" s="77"/>
      <c r="U927" s="77"/>
      <c r="V927" s="77"/>
      <c r="W927" s="77"/>
      <c r="X927" s="77"/>
      <c r="Y927" s="1"/>
      <c r="Z927" s="446" t="s">
        <v>170</v>
      </c>
      <c r="AA927" s="235"/>
      <c r="AB927" s="235"/>
      <c r="AC927" s="234"/>
      <c r="AD927" s="26">
        <f t="shared" si="83"/>
        <v>0</v>
      </c>
      <c r="AE927" s="25"/>
      <c r="AF927" s="25"/>
      <c r="AG927" s="18"/>
      <c r="AH927" s="18"/>
      <c r="AI927" s="18"/>
      <c r="AJ927" s="18"/>
      <c r="AK927" s="14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</row>
    <row r="928" spans="1:142" s="35" customFormat="1" ht="15">
      <c r="A928" s="825">
        <v>11</v>
      </c>
      <c r="B928" s="488" t="s">
        <v>91</v>
      </c>
      <c r="C928" s="235">
        <f t="shared" si="84"/>
        <v>486.6</v>
      </c>
      <c r="D928" s="1068">
        <f t="shared" si="85"/>
        <v>484.13</v>
      </c>
      <c r="E928" s="1070">
        <v>468.69</v>
      </c>
      <c r="F928" s="826">
        <f t="shared" si="86"/>
        <v>0.963193588162762</v>
      </c>
      <c r="G928" s="735"/>
      <c r="H928" s="77"/>
      <c r="I928" s="173">
        <v>341.07</v>
      </c>
      <c r="J928" s="173">
        <v>127.62</v>
      </c>
      <c r="K928" s="365">
        <f t="shared" si="87"/>
        <v>468.69</v>
      </c>
      <c r="L928" s="77"/>
      <c r="M928" s="77"/>
      <c r="N928" s="77"/>
      <c r="O928" s="77"/>
      <c r="P928" s="1272"/>
      <c r="Q928" s="77"/>
      <c r="R928" s="77"/>
      <c r="S928" s="77"/>
      <c r="T928" s="77"/>
      <c r="U928" s="77"/>
      <c r="V928" s="77"/>
      <c r="W928" s="77"/>
      <c r="X928" s="77"/>
      <c r="Y928" s="1"/>
      <c r="Z928" s="446" t="s">
        <v>91</v>
      </c>
      <c r="AA928" s="235"/>
      <c r="AB928" s="235"/>
      <c r="AC928" s="234"/>
      <c r="AD928" s="26">
        <f t="shared" si="83"/>
        <v>0</v>
      </c>
      <c r="AE928" s="25"/>
      <c r="AF928" s="25"/>
      <c r="AG928" s="18"/>
      <c r="AH928" s="18"/>
      <c r="AI928" s="18"/>
      <c r="AJ928" s="18"/>
      <c r="AK928" s="14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</row>
    <row r="929" spans="1:142" s="35" customFormat="1" ht="15">
      <c r="A929" s="825">
        <v>12</v>
      </c>
      <c r="B929" s="488" t="s">
        <v>168</v>
      </c>
      <c r="C929" s="235">
        <f t="shared" si="84"/>
        <v>389</v>
      </c>
      <c r="D929" s="1068">
        <f t="shared" si="85"/>
        <v>387.93</v>
      </c>
      <c r="E929" s="1070">
        <v>372.31</v>
      </c>
      <c r="F929" s="826">
        <f t="shared" si="86"/>
        <v>0.957095115681234</v>
      </c>
      <c r="G929" s="735"/>
      <c r="H929" s="77"/>
      <c r="I929" s="173">
        <v>265.14</v>
      </c>
      <c r="J929" s="173">
        <v>107.17</v>
      </c>
      <c r="K929" s="365">
        <f t="shared" si="87"/>
        <v>372.31</v>
      </c>
      <c r="L929" s="77"/>
      <c r="M929" s="77"/>
      <c r="N929" s="77"/>
      <c r="O929" s="77"/>
      <c r="P929" s="1272"/>
      <c r="Q929" s="77"/>
      <c r="R929" s="77"/>
      <c r="S929" s="77"/>
      <c r="T929" s="77"/>
      <c r="U929" s="77"/>
      <c r="V929" s="77"/>
      <c r="W929" s="77"/>
      <c r="X929" s="77"/>
      <c r="Y929" s="1"/>
      <c r="Z929" s="446" t="s">
        <v>168</v>
      </c>
      <c r="AA929" s="235"/>
      <c r="AB929" s="235"/>
      <c r="AC929" s="234"/>
      <c r="AD929" s="26">
        <f t="shared" si="83"/>
        <v>0</v>
      </c>
      <c r="AE929" s="25"/>
      <c r="AF929" s="25"/>
      <c r="AG929" s="18"/>
      <c r="AH929" s="18"/>
      <c r="AI929" s="18"/>
      <c r="AJ929" s="18"/>
      <c r="AK929" s="14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</row>
    <row r="930" spans="1:142" s="35" customFormat="1" ht="15">
      <c r="A930" s="825">
        <v>13</v>
      </c>
      <c r="B930" s="488" t="s">
        <v>92</v>
      </c>
      <c r="C930" s="235">
        <f t="shared" si="84"/>
        <v>391.59999999999997</v>
      </c>
      <c r="D930" s="1068">
        <f t="shared" si="85"/>
        <v>381.93</v>
      </c>
      <c r="E930" s="1070">
        <v>341.6</v>
      </c>
      <c r="F930" s="826">
        <f t="shared" si="86"/>
        <v>0.8723186925434118</v>
      </c>
      <c r="G930" s="735"/>
      <c r="H930" s="77"/>
      <c r="I930" s="173">
        <v>244</v>
      </c>
      <c r="J930" s="173">
        <v>97.6</v>
      </c>
      <c r="K930" s="365">
        <f t="shared" si="87"/>
        <v>341.6</v>
      </c>
      <c r="L930" s="77"/>
      <c r="M930" s="77"/>
      <c r="N930" s="77"/>
      <c r="O930" s="77"/>
      <c r="P930" s="1272"/>
      <c r="Q930" s="77"/>
      <c r="R930" s="77"/>
      <c r="S930" s="77"/>
      <c r="T930" s="77"/>
      <c r="U930" s="77"/>
      <c r="V930" s="77"/>
      <c r="W930" s="77"/>
      <c r="X930" s="77"/>
      <c r="Y930" s="1"/>
      <c r="Z930" s="446" t="s">
        <v>92</v>
      </c>
      <c r="AA930" s="235"/>
      <c r="AB930" s="235"/>
      <c r="AC930" s="234"/>
      <c r="AD930" s="26">
        <f t="shared" si="83"/>
        <v>0</v>
      </c>
      <c r="AE930" s="25"/>
      <c r="AF930" s="25"/>
      <c r="AG930" s="18"/>
      <c r="AH930" s="18"/>
      <c r="AI930" s="18"/>
      <c r="AJ930" s="18"/>
      <c r="AK930" s="14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</row>
    <row r="931" spans="1:142" s="35" customFormat="1" ht="15">
      <c r="A931" s="825">
        <v>14</v>
      </c>
      <c r="B931" s="488" t="s">
        <v>93</v>
      </c>
      <c r="C931" s="235">
        <f t="shared" si="84"/>
        <v>447.8</v>
      </c>
      <c r="D931" s="1068">
        <f t="shared" si="85"/>
        <v>429.07</v>
      </c>
      <c r="E931" s="1070">
        <v>413.9</v>
      </c>
      <c r="F931" s="826">
        <f t="shared" si="86"/>
        <v>0.9242965609647164</v>
      </c>
      <c r="G931" s="735"/>
      <c r="H931" s="77"/>
      <c r="I931" s="173">
        <v>291.26</v>
      </c>
      <c r="J931" s="173">
        <v>122.64</v>
      </c>
      <c r="K931" s="365">
        <f t="shared" si="87"/>
        <v>413.9</v>
      </c>
      <c r="L931" s="77"/>
      <c r="M931" s="77"/>
      <c r="N931" s="77"/>
      <c r="O931" s="77"/>
      <c r="P931" s="1272"/>
      <c r="Q931" s="77"/>
      <c r="R931" s="77"/>
      <c r="S931" s="77"/>
      <c r="T931" s="77"/>
      <c r="U931" s="77"/>
      <c r="V931" s="77"/>
      <c r="W931" s="77"/>
      <c r="X931" s="77"/>
      <c r="Y931" s="1"/>
      <c r="Z931" s="446" t="s">
        <v>93</v>
      </c>
      <c r="AA931" s="235"/>
      <c r="AB931" s="235"/>
      <c r="AC931" s="234"/>
      <c r="AD931" s="26">
        <f t="shared" si="83"/>
        <v>0</v>
      </c>
      <c r="AE931" s="25"/>
      <c r="AF931" s="25"/>
      <c r="AG931" s="18"/>
      <c r="AH931" s="18"/>
      <c r="AI931" s="18"/>
      <c r="AJ931" s="18"/>
      <c r="AK931" s="14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</row>
    <row r="932" spans="1:142" s="35" customFormat="1" ht="15">
      <c r="A932" s="825">
        <v>15</v>
      </c>
      <c r="B932" s="488" t="s">
        <v>298</v>
      </c>
      <c r="C932" s="235">
        <f t="shared" si="84"/>
        <v>172.10000000000002</v>
      </c>
      <c r="D932" s="1068">
        <f t="shared" si="85"/>
        <v>173.62</v>
      </c>
      <c r="E932" s="1070">
        <v>160.91</v>
      </c>
      <c r="F932" s="826">
        <f t="shared" si="86"/>
        <v>0.9349796629866355</v>
      </c>
      <c r="G932" s="735"/>
      <c r="H932" s="77"/>
      <c r="I932" s="173">
        <v>115.88999999999999</v>
      </c>
      <c r="J932" s="173">
        <v>45.02</v>
      </c>
      <c r="K932" s="365">
        <f t="shared" si="87"/>
        <v>160.91</v>
      </c>
      <c r="L932" s="77"/>
      <c r="M932" s="77"/>
      <c r="N932" s="77"/>
      <c r="O932" s="77"/>
      <c r="P932" s="1272"/>
      <c r="Q932" s="77"/>
      <c r="R932" s="77"/>
      <c r="S932" s="77"/>
      <c r="T932" s="77"/>
      <c r="U932" s="77"/>
      <c r="V932" s="77"/>
      <c r="W932" s="77"/>
      <c r="X932" s="77"/>
      <c r="Y932" s="1"/>
      <c r="Z932" s="446" t="s">
        <v>298</v>
      </c>
      <c r="AA932" s="235"/>
      <c r="AB932" s="235"/>
      <c r="AC932" s="234"/>
      <c r="AD932" s="26">
        <f t="shared" si="83"/>
        <v>0</v>
      </c>
      <c r="AE932" s="25"/>
      <c r="AF932" s="25"/>
      <c r="AG932" s="18"/>
      <c r="AH932" s="18"/>
      <c r="AI932" s="18"/>
      <c r="AJ932" s="18"/>
      <c r="AK932" s="14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</row>
    <row r="933" spans="1:142" s="35" customFormat="1" ht="15">
      <c r="A933" s="825">
        <v>16</v>
      </c>
      <c r="B933" s="488" t="s">
        <v>299</v>
      </c>
      <c r="C933" s="235">
        <f t="shared" si="84"/>
        <v>536.4000000000001</v>
      </c>
      <c r="D933" s="1068">
        <f t="shared" si="85"/>
        <v>534.7600000000001</v>
      </c>
      <c r="E933" s="1070">
        <v>517.26</v>
      </c>
      <c r="F933" s="826">
        <f t="shared" si="86"/>
        <v>0.9643176733780758</v>
      </c>
      <c r="G933" s="735"/>
      <c r="H933" s="77"/>
      <c r="I933" s="173">
        <v>366.62</v>
      </c>
      <c r="J933" s="173">
        <v>150.64</v>
      </c>
      <c r="K933" s="365">
        <f t="shared" si="87"/>
        <v>517.26</v>
      </c>
      <c r="L933" s="77"/>
      <c r="M933" s="77"/>
      <c r="N933" s="77"/>
      <c r="O933" s="77"/>
      <c r="P933" s="1272"/>
      <c r="Q933" s="77"/>
      <c r="R933" s="77"/>
      <c r="S933" s="77"/>
      <c r="T933" s="77"/>
      <c r="U933" s="77"/>
      <c r="V933" s="77"/>
      <c r="W933" s="77"/>
      <c r="X933" s="77"/>
      <c r="Y933" s="1"/>
      <c r="Z933" s="446" t="s">
        <v>299</v>
      </c>
      <c r="AA933" s="235"/>
      <c r="AB933" s="235"/>
      <c r="AC933" s="234"/>
      <c r="AD933" s="26">
        <f t="shared" si="83"/>
        <v>0</v>
      </c>
      <c r="AE933" s="25"/>
      <c r="AF933" s="25"/>
      <c r="AG933" s="18"/>
      <c r="AH933" s="18"/>
      <c r="AI933" s="18"/>
      <c r="AJ933" s="18"/>
      <c r="AK933" s="14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</row>
    <row r="934" spans="1:142" s="35" customFormat="1" ht="15">
      <c r="A934" s="825">
        <v>17</v>
      </c>
      <c r="B934" s="488" t="s">
        <v>176</v>
      </c>
      <c r="C934" s="235">
        <f t="shared" si="84"/>
        <v>461</v>
      </c>
      <c r="D934" s="1068">
        <f t="shared" si="85"/>
        <v>465.4</v>
      </c>
      <c r="E934" s="1070">
        <v>451.09000000000003</v>
      </c>
      <c r="F934" s="826">
        <f t="shared" si="86"/>
        <v>0.9785032537960955</v>
      </c>
      <c r="G934" s="735"/>
      <c r="H934" s="77"/>
      <c r="I934" s="173">
        <v>342.37</v>
      </c>
      <c r="J934" s="173">
        <v>108.72</v>
      </c>
      <c r="K934" s="365">
        <f t="shared" si="87"/>
        <v>451.09000000000003</v>
      </c>
      <c r="L934" s="77"/>
      <c r="M934" s="77"/>
      <c r="N934" s="77"/>
      <c r="O934" s="77"/>
      <c r="P934" s="1272"/>
      <c r="Q934" s="77"/>
      <c r="R934" s="77"/>
      <c r="S934" s="77"/>
      <c r="T934" s="77"/>
      <c r="U934" s="77"/>
      <c r="V934" s="77"/>
      <c r="W934" s="77"/>
      <c r="X934" s="77"/>
      <c r="Y934" s="1"/>
      <c r="Z934" s="446" t="s">
        <v>176</v>
      </c>
      <c r="AA934" s="235"/>
      <c r="AB934" s="235"/>
      <c r="AC934" s="234"/>
      <c r="AD934" s="26">
        <f t="shared" si="83"/>
        <v>0</v>
      </c>
      <c r="AE934" s="25"/>
      <c r="AF934" s="25"/>
      <c r="AG934" s="18"/>
      <c r="AH934" s="18"/>
      <c r="AI934" s="18"/>
      <c r="AJ934" s="18"/>
      <c r="AK934" s="14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</row>
    <row r="935" spans="1:142" s="35" customFormat="1" ht="15">
      <c r="A935" s="825">
        <v>18</v>
      </c>
      <c r="B935" s="488" t="s">
        <v>94</v>
      </c>
      <c r="C935" s="235">
        <f t="shared" si="84"/>
        <v>517.1</v>
      </c>
      <c r="D935" s="1068">
        <f t="shared" si="85"/>
        <v>522.31</v>
      </c>
      <c r="E935" s="1070">
        <v>504.1</v>
      </c>
      <c r="F935" s="826">
        <f t="shared" si="86"/>
        <v>0.9748597950106362</v>
      </c>
      <c r="G935" s="735"/>
      <c r="H935" s="77"/>
      <c r="I935" s="173">
        <v>390.1</v>
      </c>
      <c r="J935" s="173">
        <v>114</v>
      </c>
      <c r="K935" s="365">
        <f t="shared" si="87"/>
        <v>504.1</v>
      </c>
      <c r="L935" s="77"/>
      <c r="M935" s="77"/>
      <c r="N935" s="77"/>
      <c r="O935" s="77"/>
      <c r="P935" s="1272"/>
      <c r="Q935" s="77"/>
      <c r="R935" s="77"/>
      <c r="S935" s="77"/>
      <c r="T935" s="77"/>
      <c r="U935" s="77"/>
      <c r="V935" s="77"/>
      <c r="W935" s="77"/>
      <c r="X935" s="77"/>
      <c r="Y935" s="1"/>
      <c r="Z935" s="446" t="s">
        <v>94</v>
      </c>
      <c r="AA935" s="235"/>
      <c r="AB935" s="235"/>
      <c r="AC935" s="234"/>
      <c r="AD935" s="26">
        <f t="shared" si="83"/>
        <v>0</v>
      </c>
      <c r="AE935" s="25"/>
      <c r="AF935" s="25"/>
      <c r="AG935" s="18"/>
      <c r="AH935" s="18"/>
      <c r="AI935" s="18"/>
      <c r="AJ935" s="18"/>
      <c r="AK935" s="14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</row>
    <row r="936" spans="1:142" s="35" customFormat="1" ht="15">
      <c r="A936" s="825">
        <v>19</v>
      </c>
      <c r="B936" s="488" t="s">
        <v>95</v>
      </c>
      <c r="C936" s="235">
        <f t="shared" si="84"/>
        <v>507.6</v>
      </c>
      <c r="D936" s="1068">
        <f t="shared" si="85"/>
        <v>493.96000000000004</v>
      </c>
      <c r="E936" s="1070">
        <v>463.62</v>
      </c>
      <c r="F936" s="826">
        <f t="shared" si="86"/>
        <v>0.9133569739952718</v>
      </c>
      <c r="G936" s="735"/>
      <c r="H936" s="77"/>
      <c r="I936" s="173">
        <v>364.49</v>
      </c>
      <c r="J936" s="173">
        <v>99.13</v>
      </c>
      <c r="K936" s="365">
        <f t="shared" si="87"/>
        <v>463.62</v>
      </c>
      <c r="L936" s="77"/>
      <c r="M936" s="77"/>
      <c r="N936" s="77"/>
      <c r="O936" s="77"/>
      <c r="P936" s="1272"/>
      <c r="Q936" s="77"/>
      <c r="R936" s="77"/>
      <c r="S936" s="77"/>
      <c r="T936" s="77"/>
      <c r="U936" s="77"/>
      <c r="V936" s="77"/>
      <c r="W936" s="77"/>
      <c r="X936" s="77"/>
      <c r="Y936" s="1"/>
      <c r="Z936" s="446" t="s">
        <v>95</v>
      </c>
      <c r="AA936" s="235"/>
      <c r="AB936" s="235"/>
      <c r="AC936" s="234"/>
      <c r="AD936" s="26">
        <f t="shared" si="83"/>
        <v>0</v>
      </c>
      <c r="AE936" s="25"/>
      <c r="AF936" s="25"/>
      <c r="AG936" s="18"/>
      <c r="AH936" s="18"/>
      <c r="AI936" s="18"/>
      <c r="AJ936" s="18"/>
      <c r="AK936" s="14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</row>
    <row r="937" spans="1:37" ht="15">
      <c r="A937" s="825">
        <v>20</v>
      </c>
      <c r="B937" s="488" t="s">
        <v>96</v>
      </c>
      <c r="C937" s="235">
        <f t="shared" si="84"/>
        <v>606.5</v>
      </c>
      <c r="D937" s="1068">
        <f t="shared" si="85"/>
        <v>618.87</v>
      </c>
      <c r="E937" s="1070">
        <v>602.29</v>
      </c>
      <c r="F937" s="826">
        <f t="shared" si="86"/>
        <v>0.9930585325638911</v>
      </c>
      <c r="G937" s="735"/>
      <c r="H937" s="77"/>
      <c r="I937" s="173">
        <v>404.8</v>
      </c>
      <c r="J937" s="173">
        <v>197.49</v>
      </c>
      <c r="K937" s="365">
        <f t="shared" si="87"/>
        <v>602.29</v>
      </c>
      <c r="L937" s="77"/>
      <c r="M937" s="77"/>
      <c r="N937" s="77"/>
      <c r="O937" s="77"/>
      <c r="P937" s="1272"/>
      <c r="Q937" s="77"/>
      <c r="R937" s="77"/>
      <c r="S937" s="77"/>
      <c r="T937" s="77"/>
      <c r="U937" s="77"/>
      <c r="V937" s="77"/>
      <c r="W937" s="77"/>
      <c r="X937" s="77"/>
      <c r="Z937" s="446" t="s">
        <v>96</v>
      </c>
      <c r="AA937" s="235"/>
      <c r="AB937" s="235"/>
      <c r="AC937" s="234"/>
      <c r="AD937" s="26">
        <f t="shared" si="83"/>
        <v>0</v>
      </c>
      <c r="AE937" s="25"/>
      <c r="AF937" s="25"/>
      <c r="AG937" s="18"/>
      <c r="AH937" s="18"/>
      <c r="AI937" s="18"/>
      <c r="AJ937" s="18"/>
      <c r="AK937" s="14"/>
    </row>
    <row r="938" spans="1:37" ht="15">
      <c r="A938" s="825">
        <v>21</v>
      </c>
      <c r="B938" s="488" t="s">
        <v>97</v>
      </c>
      <c r="C938" s="235">
        <f t="shared" si="84"/>
        <v>412.29999999999995</v>
      </c>
      <c r="D938" s="1068">
        <f t="shared" si="85"/>
        <v>409.06</v>
      </c>
      <c r="E938" s="1070">
        <v>394.39000000000004</v>
      </c>
      <c r="F938" s="826">
        <f t="shared" si="86"/>
        <v>0.9565607567305362</v>
      </c>
      <c r="G938" s="735"/>
      <c r="H938" s="77"/>
      <c r="I938" s="173">
        <v>282.6</v>
      </c>
      <c r="J938" s="173">
        <v>111.79</v>
      </c>
      <c r="K938" s="365">
        <f t="shared" si="87"/>
        <v>394.39000000000004</v>
      </c>
      <c r="L938" s="77"/>
      <c r="M938" s="77"/>
      <c r="N938" s="77"/>
      <c r="O938" s="77"/>
      <c r="P938" s="1272"/>
      <c r="Q938" s="77"/>
      <c r="R938" s="77"/>
      <c r="S938" s="77"/>
      <c r="T938" s="77"/>
      <c r="U938" s="77"/>
      <c r="V938" s="77"/>
      <c r="W938" s="77"/>
      <c r="X938" s="77"/>
      <c r="Z938" s="446" t="s">
        <v>97</v>
      </c>
      <c r="AA938" s="235"/>
      <c r="AB938" s="235"/>
      <c r="AC938" s="234"/>
      <c r="AD938" s="26">
        <f t="shared" si="83"/>
        <v>0</v>
      </c>
      <c r="AE938" s="25"/>
      <c r="AF938" s="25"/>
      <c r="AG938" s="18"/>
      <c r="AH938" s="18"/>
      <c r="AI938" s="18"/>
      <c r="AJ938" s="18"/>
      <c r="AK938" s="14"/>
    </row>
    <row r="939" spans="1:37" ht="15">
      <c r="A939" s="825">
        <v>22</v>
      </c>
      <c r="B939" s="488" t="s">
        <v>98</v>
      </c>
      <c r="C939" s="235">
        <f t="shared" si="84"/>
        <v>945.5999999999999</v>
      </c>
      <c r="D939" s="1068">
        <f t="shared" si="85"/>
        <v>946.9100000000001</v>
      </c>
      <c r="E939" s="1070">
        <v>943.4200000000001</v>
      </c>
      <c r="F939" s="826">
        <f t="shared" si="86"/>
        <v>0.9976945854483927</v>
      </c>
      <c r="G939" s="735"/>
      <c r="H939" s="77"/>
      <c r="I939" s="173">
        <v>675.19</v>
      </c>
      <c r="J939" s="173">
        <v>268.23</v>
      </c>
      <c r="K939" s="365">
        <f t="shared" si="87"/>
        <v>943.4200000000001</v>
      </c>
      <c r="L939" s="77"/>
      <c r="M939" s="77"/>
      <c r="N939" s="77"/>
      <c r="O939" s="77"/>
      <c r="P939" s="1272"/>
      <c r="Q939" s="77"/>
      <c r="R939" s="77"/>
      <c r="S939" s="77"/>
      <c r="T939" s="77"/>
      <c r="U939" s="77"/>
      <c r="V939" s="77"/>
      <c r="W939" s="77"/>
      <c r="X939" s="77"/>
      <c r="Z939" s="446" t="s">
        <v>98</v>
      </c>
      <c r="AA939" s="235"/>
      <c r="AB939" s="235"/>
      <c r="AC939" s="234"/>
      <c r="AD939" s="26">
        <f t="shared" si="83"/>
        <v>0</v>
      </c>
      <c r="AE939" s="25"/>
      <c r="AF939" s="25"/>
      <c r="AG939" s="18"/>
      <c r="AH939" s="18"/>
      <c r="AI939" s="18"/>
      <c r="AJ939" s="18"/>
      <c r="AK939" s="14"/>
    </row>
    <row r="940" spans="1:37" ht="15">
      <c r="A940" s="825">
        <v>23</v>
      </c>
      <c r="B940" s="488" t="s">
        <v>99</v>
      </c>
      <c r="C940" s="235">
        <f t="shared" si="84"/>
        <v>308.4</v>
      </c>
      <c r="D940" s="1068">
        <f t="shared" si="85"/>
        <v>310.15</v>
      </c>
      <c r="E940" s="1070">
        <v>290.96</v>
      </c>
      <c r="F940" s="628">
        <f t="shared" si="86"/>
        <v>0.943450064850843</v>
      </c>
      <c r="G940" s="735"/>
      <c r="H940" s="77"/>
      <c r="I940" s="173">
        <v>209.38</v>
      </c>
      <c r="J940" s="173">
        <v>81.58</v>
      </c>
      <c r="K940" s="365">
        <f t="shared" si="87"/>
        <v>290.96</v>
      </c>
      <c r="L940" s="77"/>
      <c r="M940" s="77"/>
      <c r="N940" s="77"/>
      <c r="O940" s="77"/>
      <c r="P940" s="1272"/>
      <c r="Q940" s="77"/>
      <c r="R940" s="77"/>
      <c r="S940" s="77"/>
      <c r="T940" s="77"/>
      <c r="U940" s="77"/>
      <c r="V940" s="77"/>
      <c r="W940" s="77"/>
      <c r="X940" s="77"/>
      <c r="Z940" s="446" t="s">
        <v>99</v>
      </c>
      <c r="AA940" s="235"/>
      <c r="AB940" s="235"/>
      <c r="AC940" s="234"/>
      <c r="AD940" s="26">
        <f t="shared" si="83"/>
        <v>0</v>
      </c>
      <c r="AE940" s="25"/>
      <c r="AF940" s="25"/>
      <c r="AG940" s="18"/>
      <c r="AH940" s="18"/>
      <c r="AI940" s="18"/>
      <c r="AJ940" s="18"/>
      <c r="AK940" s="14"/>
    </row>
    <row r="941" spans="1:37" ht="15">
      <c r="A941" s="825">
        <v>24</v>
      </c>
      <c r="B941" s="488" t="s">
        <v>169</v>
      </c>
      <c r="C941" s="235">
        <f t="shared" si="84"/>
        <v>458.8</v>
      </c>
      <c r="D941" s="1068">
        <f t="shared" si="85"/>
        <v>459.1</v>
      </c>
      <c r="E941" s="1070">
        <v>443.04999999999995</v>
      </c>
      <c r="F941" s="628">
        <f t="shared" si="86"/>
        <v>0.9656713164777679</v>
      </c>
      <c r="G941" s="735"/>
      <c r="H941" s="77"/>
      <c r="I941" s="173">
        <v>328.58</v>
      </c>
      <c r="J941" s="173">
        <v>114.47</v>
      </c>
      <c r="K941" s="365">
        <f t="shared" si="87"/>
        <v>443.04999999999995</v>
      </c>
      <c r="L941" s="48"/>
      <c r="M941" s="77"/>
      <c r="N941" s="77"/>
      <c r="O941" s="77"/>
      <c r="P941" s="1272"/>
      <c r="Q941" s="77"/>
      <c r="R941" s="77"/>
      <c r="S941" s="77"/>
      <c r="T941" s="77"/>
      <c r="U941" s="77"/>
      <c r="V941" s="77"/>
      <c r="W941" s="77"/>
      <c r="X941" s="77"/>
      <c r="Z941" s="446" t="s">
        <v>169</v>
      </c>
      <c r="AA941" s="235"/>
      <c r="AB941" s="235"/>
      <c r="AC941" s="234"/>
      <c r="AD941" s="26">
        <f t="shared" si="83"/>
        <v>0</v>
      </c>
      <c r="AE941" s="25"/>
      <c r="AF941" s="25"/>
      <c r="AG941" s="18"/>
      <c r="AH941" s="18"/>
      <c r="AI941" s="18"/>
      <c r="AJ941" s="18"/>
      <c r="AK941" s="14"/>
    </row>
    <row r="942" spans="1:37" ht="15">
      <c r="A942" s="825">
        <v>25</v>
      </c>
      <c r="B942" s="488" t="s">
        <v>100</v>
      </c>
      <c r="C942" s="235">
        <f t="shared" si="84"/>
        <v>622.3</v>
      </c>
      <c r="D942" s="1068">
        <f t="shared" si="85"/>
        <v>620.49</v>
      </c>
      <c r="E942" s="1070">
        <v>610.78</v>
      </c>
      <c r="F942" s="628">
        <f t="shared" si="86"/>
        <v>0.9814880282821791</v>
      </c>
      <c r="G942" s="736"/>
      <c r="H942" s="48"/>
      <c r="I942" s="173">
        <v>485.55</v>
      </c>
      <c r="J942" s="173">
        <v>125.23</v>
      </c>
      <c r="K942" s="365">
        <f t="shared" si="87"/>
        <v>610.78</v>
      </c>
      <c r="L942" s="48"/>
      <c r="M942" s="48"/>
      <c r="N942" s="48"/>
      <c r="O942" s="48"/>
      <c r="P942" s="208"/>
      <c r="Q942" s="48"/>
      <c r="R942" s="48"/>
      <c r="S942" s="48"/>
      <c r="T942" s="48"/>
      <c r="U942" s="48"/>
      <c r="V942" s="48"/>
      <c r="W942" s="48"/>
      <c r="X942" s="48"/>
      <c r="Z942" s="446" t="s">
        <v>100</v>
      </c>
      <c r="AA942" s="235"/>
      <c r="AB942" s="235"/>
      <c r="AC942" s="234"/>
      <c r="AD942" s="26">
        <f t="shared" si="83"/>
        <v>0</v>
      </c>
      <c r="AE942" s="25"/>
      <c r="AF942" s="25"/>
      <c r="AG942" s="18"/>
      <c r="AH942" s="18"/>
      <c r="AI942" s="18"/>
      <c r="AJ942" s="18"/>
      <c r="AK942" s="14"/>
    </row>
    <row r="943" spans="1:37" s="2" customFormat="1" ht="15">
      <c r="A943" s="825">
        <v>26</v>
      </c>
      <c r="B943" s="488" t="s">
        <v>101</v>
      </c>
      <c r="C943" s="235">
        <f t="shared" si="84"/>
        <v>360.9</v>
      </c>
      <c r="D943" s="1068">
        <f t="shared" si="85"/>
        <v>365.7</v>
      </c>
      <c r="E943" s="1070">
        <v>344.89</v>
      </c>
      <c r="F943" s="628">
        <f t="shared" si="86"/>
        <v>0.9556386810750901</v>
      </c>
      <c r="G943" s="736"/>
      <c r="H943" s="48"/>
      <c r="I943" s="173">
        <v>271.42</v>
      </c>
      <c r="J943" s="173">
        <v>73.47</v>
      </c>
      <c r="K943" s="365">
        <f t="shared" si="87"/>
        <v>344.89</v>
      </c>
      <c r="L943" s="48"/>
      <c r="M943" s="48"/>
      <c r="N943" s="48"/>
      <c r="O943" s="48"/>
      <c r="P943" s="208"/>
      <c r="Q943" s="48"/>
      <c r="R943" s="48"/>
      <c r="S943" s="48"/>
      <c r="T943" s="48"/>
      <c r="U943" s="48"/>
      <c r="V943" s="48"/>
      <c r="W943" s="48"/>
      <c r="X943" s="48"/>
      <c r="Z943" s="446" t="s">
        <v>101</v>
      </c>
      <c r="AA943" s="235"/>
      <c r="AB943" s="235"/>
      <c r="AC943" s="234"/>
      <c r="AD943" s="26">
        <f t="shared" si="83"/>
        <v>0</v>
      </c>
      <c r="AE943" s="25"/>
      <c r="AF943" s="25"/>
      <c r="AG943" s="23"/>
      <c r="AH943" s="23"/>
      <c r="AI943" s="23"/>
      <c r="AJ943" s="23"/>
      <c r="AK943" s="303"/>
    </row>
    <row r="944" spans="1:37" s="2" customFormat="1" ht="15">
      <c r="A944" s="825">
        <v>27</v>
      </c>
      <c r="B944" s="488" t="s">
        <v>102</v>
      </c>
      <c r="C944" s="235">
        <f t="shared" si="84"/>
        <v>340.3</v>
      </c>
      <c r="D944" s="1068">
        <f t="shared" si="85"/>
        <v>337.08</v>
      </c>
      <c r="E944" s="1070">
        <v>324.71000000000004</v>
      </c>
      <c r="F944" s="628">
        <f t="shared" si="86"/>
        <v>0.9541874816338526</v>
      </c>
      <c r="G944" s="736"/>
      <c r="H944" s="48"/>
      <c r="I944" s="173">
        <v>263.79</v>
      </c>
      <c r="J944" s="173">
        <v>60.92</v>
      </c>
      <c r="K944" s="365">
        <f t="shared" si="87"/>
        <v>324.71000000000004</v>
      </c>
      <c r="L944" s="20"/>
      <c r="M944" s="48"/>
      <c r="N944" s="48"/>
      <c r="O944" s="48"/>
      <c r="P944" s="208"/>
      <c r="Q944" s="48"/>
      <c r="R944" s="48"/>
      <c r="S944" s="48"/>
      <c r="T944" s="48"/>
      <c r="U944" s="48"/>
      <c r="V944" s="48"/>
      <c r="W944" s="48"/>
      <c r="X944" s="48"/>
      <c r="Z944" s="446" t="s">
        <v>102</v>
      </c>
      <c r="AA944" s="173"/>
      <c r="AB944" s="173"/>
      <c r="AC944" s="234"/>
      <c r="AD944" s="26">
        <f t="shared" si="83"/>
        <v>0</v>
      </c>
      <c r="AE944" s="25"/>
      <c r="AF944" s="25"/>
      <c r="AG944" s="23"/>
      <c r="AH944" s="23"/>
      <c r="AI944" s="23"/>
      <c r="AJ944" s="23"/>
      <c r="AK944" s="303"/>
    </row>
    <row r="945" spans="1:37" s="2" customFormat="1" ht="15">
      <c r="A945" s="104">
        <v>28</v>
      </c>
      <c r="B945" s="488" t="s">
        <v>308</v>
      </c>
      <c r="C945" s="235">
        <f t="shared" si="84"/>
        <v>0</v>
      </c>
      <c r="D945" s="1068">
        <f t="shared" si="85"/>
        <v>0</v>
      </c>
      <c r="E945" s="1071">
        <v>0</v>
      </c>
      <c r="F945" s="628" t="e">
        <f t="shared" si="86"/>
        <v>#DIV/0!</v>
      </c>
      <c r="G945" s="736"/>
      <c r="H945" s="48"/>
      <c r="I945" s="173">
        <v>0</v>
      </c>
      <c r="J945" s="173">
        <v>0</v>
      </c>
      <c r="K945" s="365">
        <f t="shared" si="87"/>
        <v>0</v>
      </c>
      <c r="L945" s="20"/>
      <c r="M945" s="48"/>
      <c r="N945" s="48"/>
      <c r="O945" s="48"/>
      <c r="P945" s="208"/>
      <c r="Q945" s="48"/>
      <c r="R945" s="48"/>
      <c r="S945" s="48"/>
      <c r="T945" s="48"/>
      <c r="U945" s="48"/>
      <c r="V945" s="48"/>
      <c r="W945" s="48"/>
      <c r="X945" s="48"/>
      <c r="Z945" s="446"/>
      <c r="AA945" s="173"/>
      <c r="AB945" s="173"/>
      <c r="AC945" s="234"/>
      <c r="AD945" s="26"/>
      <c r="AE945" s="25"/>
      <c r="AF945" s="25"/>
      <c r="AG945" s="23"/>
      <c r="AH945" s="23"/>
      <c r="AI945" s="23"/>
      <c r="AJ945" s="23"/>
      <c r="AK945" s="303"/>
    </row>
    <row r="946" spans="1:37" s="2" customFormat="1" ht="15">
      <c r="A946" s="104">
        <v>29</v>
      </c>
      <c r="B946" s="488" t="s">
        <v>309</v>
      </c>
      <c r="C946" s="235">
        <f t="shared" si="84"/>
        <v>0</v>
      </c>
      <c r="D946" s="1068">
        <f t="shared" si="85"/>
        <v>0</v>
      </c>
      <c r="E946" s="1071">
        <v>0</v>
      </c>
      <c r="F946" s="628" t="e">
        <f t="shared" si="86"/>
        <v>#DIV/0!</v>
      </c>
      <c r="G946" s="736"/>
      <c r="H946" s="48"/>
      <c r="I946" s="173">
        <v>0</v>
      </c>
      <c r="J946" s="173">
        <v>0</v>
      </c>
      <c r="K946" s="365">
        <f t="shared" si="87"/>
        <v>0</v>
      </c>
      <c r="L946" s="20"/>
      <c r="M946" s="48"/>
      <c r="N946" s="48"/>
      <c r="O946" s="48"/>
      <c r="P946" s="208"/>
      <c r="Q946" s="48"/>
      <c r="R946" s="48"/>
      <c r="S946" s="48"/>
      <c r="T946" s="48"/>
      <c r="U946" s="48"/>
      <c r="V946" s="48"/>
      <c r="W946" s="48"/>
      <c r="X946" s="48"/>
      <c r="Z946" s="446"/>
      <c r="AA946" s="173"/>
      <c r="AB946" s="173"/>
      <c r="AC946" s="234"/>
      <c r="AD946" s="26"/>
      <c r="AE946" s="25"/>
      <c r="AF946" s="25"/>
      <c r="AG946" s="23"/>
      <c r="AH946" s="23"/>
      <c r="AI946" s="23"/>
      <c r="AJ946" s="23"/>
      <c r="AK946" s="303"/>
    </row>
    <row r="947" spans="1:37" s="2" customFormat="1" ht="15">
      <c r="A947" s="104">
        <v>30</v>
      </c>
      <c r="B947" s="488" t="s">
        <v>310</v>
      </c>
      <c r="C947" s="235">
        <f t="shared" si="84"/>
        <v>0</v>
      </c>
      <c r="D947" s="1068">
        <f t="shared" si="85"/>
        <v>0</v>
      </c>
      <c r="E947" s="1071">
        <v>0</v>
      </c>
      <c r="F947" s="628" t="e">
        <f t="shared" si="86"/>
        <v>#DIV/0!</v>
      </c>
      <c r="G947" s="736"/>
      <c r="H947" s="48"/>
      <c r="I947" s="173">
        <v>0</v>
      </c>
      <c r="J947" s="173">
        <v>0</v>
      </c>
      <c r="K947" s="365">
        <f t="shared" si="87"/>
        <v>0</v>
      </c>
      <c r="L947" s="20"/>
      <c r="M947" s="48"/>
      <c r="N947" s="48"/>
      <c r="O947" s="48"/>
      <c r="P947" s="208"/>
      <c r="Q947" s="48"/>
      <c r="R947" s="48"/>
      <c r="S947" s="48"/>
      <c r="T947" s="48"/>
      <c r="U947" s="48"/>
      <c r="V947" s="48"/>
      <c r="W947" s="48"/>
      <c r="X947" s="48"/>
      <c r="Z947" s="446"/>
      <c r="AA947" s="173"/>
      <c r="AB947" s="173"/>
      <c r="AC947" s="234"/>
      <c r="AD947" s="26"/>
      <c r="AE947" s="25"/>
      <c r="AF947" s="25"/>
      <c r="AG947" s="23"/>
      <c r="AH947" s="23"/>
      <c r="AI947" s="23"/>
      <c r="AJ947" s="23"/>
      <c r="AK947" s="303"/>
    </row>
    <row r="948" spans="1:37" s="2" customFormat="1" ht="15">
      <c r="A948" s="104">
        <v>31</v>
      </c>
      <c r="B948" s="488" t="s">
        <v>311</v>
      </c>
      <c r="C948" s="235">
        <f t="shared" si="84"/>
        <v>0</v>
      </c>
      <c r="D948" s="1068">
        <f t="shared" si="85"/>
        <v>0</v>
      </c>
      <c r="E948" s="1071">
        <v>0</v>
      </c>
      <c r="F948" s="628" t="e">
        <f t="shared" si="86"/>
        <v>#DIV/0!</v>
      </c>
      <c r="G948" s="736"/>
      <c r="H948" s="48"/>
      <c r="I948" s="173">
        <v>0</v>
      </c>
      <c r="J948" s="173">
        <v>0</v>
      </c>
      <c r="K948" s="365">
        <f t="shared" si="87"/>
        <v>0</v>
      </c>
      <c r="L948" s="20"/>
      <c r="M948" s="48"/>
      <c r="N948" s="48"/>
      <c r="O948" s="48"/>
      <c r="P948" s="208"/>
      <c r="Q948" s="48"/>
      <c r="R948" s="48"/>
      <c r="S948" s="48"/>
      <c r="T948" s="48"/>
      <c r="U948" s="48"/>
      <c r="V948" s="48"/>
      <c r="W948" s="48"/>
      <c r="X948" s="48"/>
      <c r="Z948" s="446"/>
      <c r="AA948" s="173"/>
      <c r="AB948" s="173"/>
      <c r="AC948" s="234"/>
      <c r="AD948" s="26"/>
      <c r="AE948" s="25"/>
      <c r="AF948" s="25"/>
      <c r="AG948" s="23"/>
      <c r="AH948" s="23"/>
      <c r="AI948" s="23"/>
      <c r="AJ948" s="23"/>
      <c r="AK948" s="303"/>
    </row>
    <row r="949" spans="1:37" s="2" customFormat="1" ht="15">
      <c r="A949" s="104">
        <v>32</v>
      </c>
      <c r="B949" s="488" t="s">
        <v>312</v>
      </c>
      <c r="C949" s="235">
        <f t="shared" si="84"/>
        <v>0</v>
      </c>
      <c r="D949" s="1068">
        <f t="shared" si="85"/>
        <v>0</v>
      </c>
      <c r="E949" s="1071">
        <v>0</v>
      </c>
      <c r="F949" s="628" t="e">
        <f t="shared" si="86"/>
        <v>#DIV/0!</v>
      </c>
      <c r="G949" s="736"/>
      <c r="H949" s="48"/>
      <c r="I949" s="173">
        <v>0</v>
      </c>
      <c r="J949" s="173">
        <v>0</v>
      </c>
      <c r="K949" s="365">
        <f t="shared" si="87"/>
        <v>0</v>
      </c>
      <c r="L949" s="20"/>
      <c r="M949" s="48"/>
      <c r="N949" s="48"/>
      <c r="O949" s="48"/>
      <c r="P949" s="208"/>
      <c r="Q949" s="48"/>
      <c r="R949" s="48"/>
      <c r="S949" s="48"/>
      <c r="T949" s="48"/>
      <c r="U949" s="48"/>
      <c r="V949" s="48"/>
      <c r="W949" s="48"/>
      <c r="X949" s="48"/>
      <c r="Z949" s="446"/>
      <c r="AA949" s="173"/>
      <c r="AB949" s="173"/>
      <c r="AC949" s="234"/>
      <c r="AD949" s="26"/>
      <c r="AE949" s="25"/>
      <c r="AF949" s="25"/>
      <c r="AG949" s="23"/>
      <c r="AH949" s="23"/>
      <c r="AI949" s="23"/>
      <c r="AJ949" s="23"/>
      <c r="AK949" s="303"/>
    </row>
    <row r="950" spans="1:37" ht="16.5" thickBot="1">
      <c r="A950" s="938">
        <v>33</v>
      </c>
      <c r="B950" s="1084" t="s">
        <v>313</v>
      </c>
      <c r="C950" s="1085">
        <f t="shared" si="84"/>
        <v>0</v>
      </c>
      <c r="D950" s="1069">
        <f t="shared" si="85"/>
        <v>0</v>
      </c>
      <c r="E950" s="1086">
        <v>0</v>
      </c>
      <c r="F950" s="1087" t="e">
        <f t="shared" si="86"/>
        <v>#DIV/0!</v>
      </c>
      <c r="G950" s="736"/>
      <c r="H950" s="48"/>
      <c r="I950" s="173">
        <v>0</v>
      </c>
      <c r="J950" s="173">
        <v>0</v>
      </c>
      <c r="K950" s="365">
        <f t="shared" si="87"/>
        <v>0</v>
      </c>
      <c r="L950" s="48"/>
      <c r="M950" s="48"/>
      <c r="N950" s="48"/>
      <c r="O950" s="48"/>
      <c r="P950" s="208"/>
      <c r="Q950" s="48"/>
      <c r="R950" s="48"/>
      <c r="S950" s="48"/>
      <c r="T950" s="48"/>
      <c r="U950" s="48"/>
      <c r="V950" s="48"/>
      <c r="W950" s="48"/>
      <c r="X950" s="48"/>
      <c r="Z950" s="18" t="s">
        <v>180</v>
      </c>
      <c r="AA950" s="824">
        <f>SUM(AA918:AA944)</f>
        <v>0</v>
      </c>
      <c r="AB950" s="824"/>
      <c r="AC950" s="234">
        <f>SUM(AC918:AC944)</f>
        <v>0</v>
      </c>
      <c r="AD950" s="25">
        <f t="shared" si="83"/>
        <v>0</v>
      </c>
      <c r="AE950" s="25"/>
      <c r="AF950" s="25"/>
      <c r="AG950" s="18"/>
      <c r="AH950" s="18"/>
      <c r="AI950" s="18"/>
      <c r="AJ950" s="18"/>
      <c r="AK950" s="14"/>
    </row>
    <row r="951" spans="1:24" s="2" customFormat="1" ht="15.75" thickBot="1">
      <c r="A951" s="940"/>
      <c r="B951" s="1088" t="s">
        <v>10</v>
      </c>
      <c r="C951" s="1089">
        <f>SUM(C918:C950)</f>
        <v>12272.399999999998</v>
      </c>
      <c r="D951" s="1090">
        <f t="shared" si="85"/>
        <v>12227.36</v>
      </c>
      <c r="E951" s="1091">
        <f>SUM(E918:E950)</f>
        <v>11786.46</v>
      </c>
      <c r="F951" s="1092">
        <f t="shared" si="86"/>
        <v>0.9604038329911021</v>
      </c>
      <c r="G951" s="733"/>
      <c r="H951" s="20"/>
      <c r="I951" s="365">
        <f>SUM(I918:I950)</f>
        <v>8665.980000000001</v>
      </c>
      <c r="J951" s="365">
        <f>SUM(J918:J950)</f>
        <v>3120.4799999999996</v>
      </c>
      <c r="K951" s="365">
        <f t="shared" si="87"/>
        <v>11786.460000000001</v>
      </c>
      <c r="L951" s="823"/>
      <c r="M951" s="20"/>
      <c r="N951" s="20"/>
      <c r="O951" s="20"/>
      <c r="P951" s="1271"/>
      <c r="Q951" s="20"/>
      <c r="R951" s="20"/>
      <c r="S951" s="20"/>
      <c r="T951" s="20"/>
      <c r="U951" s="20"/>
      <c r="V951" s="20"/>
      <c r="W951" s="20"/>
      <c r="X951" s="20"/>
    </row>
    <row r="952" spans="1:24" ht="15.75">
      <c r="A952" s="19"/>
      <c r="B952" s="50"/>
      <c r="C952" s="658"/>
      <c r="D952" s="177"/>
      <c r="F952" s="75"/>
      <c r="G952" s="733"/>
      <c r="H952" s="20"/>
      <c r="J952" s="253"/>
      <c r="K952" s="253"/>
      <c r="L952" s="253"/>
      <c r="M952" s="20"/>
      <c r="N952" s="20"/>
      <c r="O952" s="20"/>
      <c r="P952" s="1271"/>
      <c r="Q952" s="20"/>
      <c r="R952" s="20"/>
      <c r="S952" s="20"/>
      <c r="T952" s="20"/>
      <c r="U952" s="20"/>
      <c r="V952" s="20"/>
      <c r="W952" s="20"/>
      <c r="X952" s="20"/>
    </row>
    <row r="953" spans="1:24" s="243" customFormat="1" ht="15">
      <c r="A953" s="263" t="s">
        <v>136</v>
      </c>
      <c r="B953" s="263"/>
      <c r="C953" s="263"/>
      <c r="E953" s="244"/>
      <c r="G953" s="611"/>
      <c r="H953" s="253"/>
      <c r="I953" s="369"/>
      <c r="J953" s="253"/>
      <c r="K953" s="253"/>
      <c r="L953" s="253"/>
      <c r="M953" s="253"/>
      <c r="N953" s="253"/>
      <c r="O953" s="253"/>
      <c r="P953" s="1237"/>
      <c r="Q953" s="253"/>
      <c r="R953" s="253"/>
      <c r="S953" s="253"/>
      <c r="T953" s="253"/>
      <c r="U953" s="253"/>
      <c r="V953" s="253"/>
      <c r="W953" s="253"/>
      <c r="X953" s="253"/>
    </row>
    <row r="954" spans="1:24" s="243" customFormat="1" ht="15.75" thickBot="1">
      <c r="A954" s="263" t="s">
        <v>324</v>
      </c>
      <c r="B954" s="263"/>
      <c r="C954" s="263"/>
      <c r="E954" s="244"/>
      <c r="G954" s="611"/>
      <c r="H954" s="253"/>
      <c r="I954" s="15"/>
      <c r="J954" s="14"/>
      <c r="K954" s="14"/>
      <c r="L954" s="14"/>
      <c r="M954" s="253"/>
      <c r="N954" s="253"/>
      <c r="O954" s="253"/>
      <c r="P954" s="1237"/>
      <c r="Q954" s="253"/>
      <c r="R954" s="253"/>
      <c r="S954" s="253"/>
      <c r="T954" s="253"/>
      <c r="U954" s="253"/>
      <c r="V954" s="253"/>
      <c r="W954" s="253"/>
      <c r="X954" s="253"/>
    </row>
    <row r="955" spans="1:32" ht="38.25">
      <c r="A955" s="84" t="s">
        <v>8</v>
      </c>
      <c r="B955" s="85" t="s">
        <v>9</v>
      </c>
      <c r="C955" s="85" t="str">
        <f>C917</f>
        <v>Allocation for 2017-18                                         </v>
      </c>
      <c r="D955" s="85" t="s">
        <v>122</v>
      </c>
      <c r="E955" s="210" t="s">
        <v>395</v>
      </c>
      <c r="F955" s="150" t="s">
        <v>352</v>
      </c>
      <c r="G955" s="590"/>
      <c r="H955" s="14"/>
      <c r="I955" s="1140" t="s">
        <v>40</v>
      </c>
      <c r="J955" s="1141"/>
      <c r="K955" s="1142"/>
      <c r="L955" s="14"/>
      <c r="M955" s="14"/>
      <c r="N955" s="14"/>
      <c r="O955" s="14"/>
      <c r="P955" s="1273"/>
      <c r="Q955" s="14"/>
      <c r="R955" s="14"/>
      <c r="S955" s="14"/>
      <c r="T955" s="14"/>
      <c r="U955" s="14"/>
      <c r="V955" s="14"/>
      <c r="W955" s="14"/>
      <c r="X955" s="14"/>
      <c r="AA955" s="120" t="s">
        <v>202</v>
      </c>
      <c r="AB955" s="120"/>
      <c r="AC955" s="209" t="s">
        <v>203</v>
      </c>
      <c r="AD955" s="295" t="s">
        <v>180</v>
      </c>
      <c r="AE955" s="228"/>
      <c r="AF955" s="228"/>
    </row>
    <row r="956" spans="1:32" ht="15">
      <c r="A956" s="473">
        <v>1</v>
      </c>
      <c r="B956" s="488" t="s">
        <v>167</v>
      </c>
      <c r="C956" s="419">
        <f>C879</f>
        <v>463.6</v>
      </c>
      <c r="D956" s="419">
        <f>F879</f>
        <v>465.15000000000003</v>
      </c>
      <c r="E956" s="419">
        <v>13.150000000000006</v>
      </c>
      <c r="F956" s="105">
        <f>E956/C956</f>
        <v>0.028364969801553074</v>
      </c>
      <c r="G956" s="590"/>
      <c r="H956" s="14"/>
      <c r="I956" s="1074">
        <v>12.870000000000005</v>
      </c>
      <c r="J956" s="1074">
        <v>0.28000000000000114</v>
      </c>
      <c r="K956" s="365">
        <f>I956+J956</f>
        <v>13.150000000000006</v>
      </c>
      <c r="L956" s="14"/>
      <c r="M956" s="14"/>
      <c r="N956" s="14"/>
      <c r="O956" s="14"/>
      <c r="P956" s="1273"/>
      <c r="Q956" s="14"/>
      <c r="R956" s="14"/>
      <c r="S956" s="14"/>
      <c r="T956" s="14"/>
      <c r="U956" s="14"/>
      <c r="V956" s="14"/>
      <c r="W956" s="14"/>
      <c r="X956" s="14"/>
      <c r="AA956" s="235"/>
      <c r="AB956" s="235"/>
      <c r="AC956" s="234"/>
      <c r="AD956" s="26">
        <f aca="true" t="shared" si="88" ref="AD956:AD988">SUM(AA956:AC956)</f>
        <v>0</v>
      </c>
      <c r="AE956" s="41"/>
      <c r="AF956" s="41"/>
    </row>
    <row r="957" spans="1:32" ht="15">
      <c r="A957" s="473">
        <v>2</v>
      </c>
      <c r="B957" s="488" t="s">
        <v>84</v>
      </c>
      <c r="C957" s="419">
        <f aca="true" t="shared" si="89" ref="C957:C989">C880</f>
        <v>654.3</v>
      </c>
      <c r="D957" s="419">
        <f aca="true" t="shared" si="90" ref="D957:D989">F880</f>
        <v>643.18</v>
      </c>
      <c r="E957" s="419">
        <v>17.079999999999984</v>
      </c>
      <c r="F957" s="105">
        <f aca="true" t="shared" si="91" ref="F957:F989">E957/C957</f>
        <v>0.02610423353201893</v>
      </c>
      <c r="G957" s="590"/>
      <c r="H957" s="14"/>
      <c r="I957" s="1074">
        <v>13.560000000000002</v>
      </c>
      <c r="J957" s="1074">
        <v>3.519999999999982</v>
      </c>
      <c r="K957" s="365">
        <f aca="true" t="shared" si="92" ref="K957:K989">I957+J957</f>
        <v>17.079999999999984</v>
      </c>
      <c r="L957" s="14"/>
      <c r="M957" s="14"/>
      <c r="N957" s="14"/>
      <c r="O957" s="14"/>
      <c r="P957" s="1273"/>
      <c r="Q957" s="14"/>
      <c r="R957" s="14"/>
      <c r="S957" s="14"/>
      <c r="T957" s="14"/>
      <c r="U957" s="14"/>
      <c r="V957" s="14"/>
      <c r="W957" s="14"/>
      <c r="X957" s="14"/>
      <c r="AA957" s="235"/>
      <c r="AB957" s="235"/>
      <c r="AC957" s="234"/>
      <c r="AD957" s="26">
        <f t="shared" si="88"/>
        <v>0</v>
      </c>
      <c r="AE957" s="41"/>
      <c r="AF957" s="41"/>
    </row>
    <row r="958" spans="1:32" ht="15">
      <c r="A958" s="473">
        <v>3</v>
      </c>
      <c r="B958" s="488" t="s">
        <v>85</v>
      </c>
      <c r="C958" s="419">
        <f t="shared" si="89"/>
        <v>317.5</v>
      </c>
      <c r="D958" s="419">
        <f t="shared" si="90"/>
        <v>311.89000000000004</v>
      </c>
      <c r="E958" s="419">
        <v>7.739999999999995</v>
      </c>
      <c r="F958" s="105">
        <f t="shared" si="91"/>
        <v>0.024377952755905496</v>
      </c>
      <c r="G958" s="590"/>
      <c r="H958" s="14"/>
      <c r="I958" s="1074">
        <v>3.039999999999992</v>
      </c>
      <c r="J958" s="1074">
        <v>4.700000000000003</v>
      </c>
      <c r="K958" s="365">
        <f t="shared" si="92"/>
        <v>7.739999999999995</v>
      </c>
      <c r="L958" s="14"/>
      <c r="M958" s="14"/>
      <c r="N958" s="14"/>
      <c r="O958" s="14"/>
      <c r="P958" s="1273"/>
      <c r="Q958" s="14"/>
      <c r="R958" s="14"/>
      <c r="S958" s="14"/>
      <c r="T958" s="14"/>
      <c r="U958" s="14"/>
      <c r="V958" s="14"/>
      <c r="W958" s="14"/>
      <c r="X958" s="14"/>
      <c r="AA958" s="235"/>
      <c r="AB958" s="235"/>
      <c r="AC958" s="234"/>
      <c r="AD958" s="26">
        <f t="shared" si="88"/>
        <v>0</v>
      </c>
      <c r="AE958" s="41"/>
      <c r="AF958" s="41"/>
    </row>
    <row r="959" spans="1:32" ht="15">
      <c r="A959" s="473">
        <v>4</v>
      </c>
      <c r="B959" s="488" t="s">
        <v>86</v>
      </c>
      <c r="C959" s="419">
        <f t="shared" si="89"/>
        <v>575.9</v>
      </c>
      <c r="D959" s="419">
        <f t="shared" si="90"/>
        <v>573.86</v>
      </c>
      <c r="E959" s="419">
        <v>23.939999999999984</v>
      </c>
      <c r="F959" s="105">
        <f t="shared" si="91"/>
        <v>0.0415697169647508</v>
      </c>
      <c r="G959" s="590"/>
      <c r="H959" s="14"/>
      <c r="I959" s="1074">
        <v>9.649999999999977</v>
      </c>
      <c r="J959" s="1074">
        <v>14.290000000000006</v>
      </c>
      <c r="K959" s="365">
        <f t="shared" si="92"/>
        <v>23.939999999999984</v>
      </c>
      <c r="L959" s="14"/>
      <c r="M959" s="14"/>
      <c r="N959" s="14"/>
      <c r="O959" s="14"/>
      <c r="P959" s="1273"/>
      <c r="Q959" s="14"/>
      <c r="R959" s="14"/>
      <c r="S959" s="14"/>
      <c r="T959" s="14"/>
      <c r="U959" s="14"/>
      <c r="V959" s="14"/>
      <c r="W959" s="14"/>
      <c r="X959" s="14"/>
      <c r="AA959" s="235"/>
      <c r="AB959" s="235"/>
      <c r="AC959" s="234"/>
      <c r="AD959" s="26">
        <f t="shared" si="88"/>
        <v>0</v>
      </c>
      <c r="AE959" s="41"/>
      <c r="AF959" s="41"/>
    </row>
    <row r="960" spans="1:32" ht="15">
      <c r="A960" s="473">
        <v>5</v>
      </c>
      <c r="B960" s="488" t="s">
        <v>174</v>
      </c>
      <c r="C960" s="419">
        <f t="shared" si="89"/>
        <v>265</v>
      </c>
      <c r="D960" s="419">
        <f t="shared" si="90"/>
        <v>266.71999999999997</v>
      </c>
      <c r="E960" s="419">
        <v>3.8100000000000094</v>
      </c>
      <c r="F960" s="105">
        <f t="shared" si="91"/>
        <v>0.014377358490566074</v>
      </c>
      <c r="G960" s="590"/>
      <c r="H960" s="14"/>
      <c r="I960" s="1074">
        <v>2.8300000000000125</v>
      </c>
      <c r="J960" s="1074">
        <v>0.9799999999999969</v>
      </c>
      <c r="K960" s="365">
        <f t="shared" si="92"/>
        <v>3.8100000000000094</v>
      </c>
      <c r="L960" s="14"/>
      <c r="M960" s="14"/>
      <c r="N960" s="14"/>
      <c r="O960" s="14"/>
      <c r="P960" s="1273"/>
      <c r="Q960" s="14"/>
      <c r="R960" s="14"/>
      <c r="S960" s="14"/>
      <c r="T960" s="14"/>
      <c r="U960" s="14"/>
      <c r="V960" s="14"/>
      <c r="W960" s="14"/>
      <c r="X960" s="14"/>
      <c r="AA960" s="235"/>
      <c r="AB960" s="235"/>
      <c r="AC960" s="234"/>
      <c r="AD960" s="26">
        <f t="shared" si="88"/>
        <v>0</v>
      </c>
      <c r="AE960" s="41"/>
      <c r="AF960" s="41"/>
    </row>
    <row r="961" spans="1:32" ht="15">
      <c r="A961" s="473">
        <v>6</v>
      </c>
      <c r="B961" s="488" t="s">
        <v>87</v>
      </c>
      <c r="C961" s="419">
        <f t="shared" si="89"/>
        <v>305.6</v>
      </c>
      <c r="D961" s="419">
        <f t="shared" si="90"/>
        <v>306.9</v>
      </c>
      <c r="E961" s="419">
        <v>6.360000000000014</v>
      </c>
      <c r="F961" s="105">
        <f t="shared" si="91"/>
        <v>0.020811518324607373</v>
      </c>
      <c r="G961" s="590"/>
      <c r="H961" s="14"/>
      <c r="I961" s="1074">
        <v>3.980000000000018</v>
      </c>
      <c r="J961" s="1074">
        <v>2.3799999999999955</v>
      </c>
      <c r="K961" s="365">
        <f t="shared" si="92"/>
        <v>6.360000000000014</v>
      </c>
      <c r="L961" s="14"/>
      <c r="M961" s="14"/>
      <c r="N961" s="14"/>
      <c r="O961" s="14"/>
      <c r="P961" s="1273"/>
      <c r="Q961" s="14"/>
      <c r="R961" s="14"/>
      <c r="S961" s="14"/>
      <c r="T961" s="14"/>
      <c r="U961" s="14"/>
      <c r="V961" s="14"/>
      <c r="W961" s="14"/>
      <c r="X961" s="14"/>
      <c r="AA961" s="235"/>
      <c r="AB961" s="235"/>
      <c r="AC961" s="234"/>
      <c r="AD961" s="26">
        <f t="shared" si="88"/>
        <v>0</v>
      </c>
      <c r="AE961" s="41"/>
      <c r="AF961" s="41"/>
    </row>
    <row r="962" spans="1:32" ht="15">
      <c r="A962" s="473">
        <v>7</v>
      </c>
      <c r="B962" s="488" t="s">
        <v>88</v>
      </c>
      <c r="C962" s="419">
        <f t="shared" si="89"/>
        <v>392.5</v>
      </c>
      <c r="D962" s="419">
        <f t="shared" si="90"/>
        <v>386.12000000000006</v>
      </c>
      <c r="E962" s="419">
        <v>25.94000000000004</v>
      </c>
      <c r="F962" s="105">
        <f t="shared" si="91"/>
        <v>0.0660891719745224</v>
      </c>
      <c r="G962" s="590"/>
      <c r="H962" s="14"/>
      <c r="I962" s="1074">
        <v>11.890000000000043</v>
      </c>
      <c r="J962" s="1074">
        <v>14.049999999999997</v>
      </c>
      <c r="K962" s="365">
        <f t="shared" si="92"/>
        <v>25.94000000000004</v>
      </c>
      <c r="L962" s="14"/>
      <c r="M962" s="14"/>
      <c r="N962" s="14"/>
      <c r="O962" s="14"/>
      <c r="P962" s="1273"/>
      <c r="Q962" s="14"/>
      <c r="R962" s="14"/>
      <c r="S962" s="14"/>
      <c r="T962" s="14"/>
      <c r="U962" s="14"/>
      <c r="V962" s="14"/>
      <c r="W962" s="14"/>
      <c r="X962" s="14"/>
      <c r="AA962" s="235"/>
      <c r="AB962" s="235"/>
      <c r="AC962" s="234"/>
      <c r="AD962" s="26">
        <f t="shared" si="88"/>
        <v>0</v>
      </c>
      <c r="AE962" s="41"/>
      <c r="AF962" s="41"/>
    </row>
    <row r="963" spans="1:32" ht="15">
      <c r="A963" s="473">
        <v>8</v>
      </c>
      <c r="B963" s="488" t="s">
        <v>89</v>
      </c>
      <c r="C963" s="419">
        <f t="shared" si="89"/>
        <v>776.3</v>
      </c>
      <c r="D963" s="419">
        <f t="shared" si="90"/>
        <v>777.48</v>
      </c>
      <c r="E963" s="419">
        <v>13.119999999999976</v>
      </c>
      <c r="F963" s="105">
        <f t="shared" si="91"/>
        <v>0.016900682725750325</v>
      </c>
      <c r="G963" s="590"/>
      <c r="H963" s="14"/>
      <c r="I963" s="1074">
        <v>7.269999999999982</v>
      </c>
      <c r="J963" s="1074">
        <v>5.849999999999994</v>
      </c>
      <c r="K963" s="365">
        <f t="shared" si="92"/>
        <v>13.119999999999976</v>
      </c>
      <c r="L963" s="14"/>
      <c r="M963" s="14"/>
      <c r="N963" s="14"/>
      <c r="O963" s="14"/>
      <c r="P963" s="1273"/>
      <c r="Q963" s="14"/>
      <c r="R963" s="14"/>
      <c r="S963" s="14"/>
      <c r="T963" s="14"/>
      <c r="U963" s="14"/>
      <c r="V963" s="14"/>
      <c r="W963" s="14"/>
      <c r="X963" s="14"/>
      <c r="AA963" s="235"/>
      <c r="AB963" s="235"/>
      <c r="AC963" s="234"/>
      <c r="AD963" s="26">
        <f t="shared" si="88"/>
        <v>0</v>
      </c>
      <c r="AE963" s="41"/>
      <c r="AF963" s="41"/>
    </row>
    <row r="964" spans="1:32" ht="15">
      <c r="A964" s="473">
        <v>9</v>
      </c>
      <c r="B964" s="488" t="s">
        <v>90</v>
      </c>
      <c r="C964" s="419">
        <f t="shared" si="89"/>
        <v>415.5</v>
      </c>
      <c r="D964" s="419">
        <f t="shared" si="90"/>
        <v>412.61</v>
      </c>
      <c r="E964" s="419">
        <v>19.810000000000002</v>
      </c>
      <c r="F964" s="105">
        <f t="shared" si="91"/>
        <v>0.04767749699157642</v>
      </c>
      <c r="G964" s="590"/>
      <c r="H964" s="14"/>
      <c r="I964" s="1074">
        <v>16.24000000000001</v>
      </c>
      <c r="J964" s="1074">
        <v>3.569999999999993</v>
      </c>
      <c r="K964" s="365">
        <f t="shared" si="92"/>
        <v>19.810000000000002</v>
      </c>
      <c r="L964" s="14"/>
      <c r="M964" s="14"/>
      <c r="N964" s="14"/>
      <c r="O964" s="14"/>
      <c r="P964" s="1273"/>
      <c r="Q964" s="14"/>
      <c r="R964" s="14"/>
      <c r="S964" s="14"/>
      <c r="T964" s="14"/>
      <c r="U964" s="14"/>
      <c r="V964" s="14"/>
      <c r="W964" s="14"/>
      <c r="X964" s="14"/>
      <c r="AA964" s="235"/>
      <c r="AB964" s="235"/>
      <c r="AC964" s="234"/>
      <c r="AD964" s="26">
        <f t="shared" si="88"/>
        <v>0</v>
      </c>
      <c r="AE964" s="41"/>
      <c r="AF964" s="41"/>
    </row>
    <row r="965" spans="1:32" ht="15">
      <c r="A965" s="473">
        <v>10</v>
      </c>
      <c r="B965" s="488" t="s">
        <v>170</v>
      </c>
      <c r="C965" s="419">
        <f t="shared" si="89"/>
        <v>141.9</v>
      </c>
      <c r="D965" s="419">
        <f t="shared" si="90"/>
        <v>142.98</v>
      </c>
      <c r="E965" s="419">
        <v>17.44999999999999</v>
      </c>
      <c r="F965" s="105">
        <f t="shared" si="91"/>
        <v>0.12297392529950661</v>
      </c>
      <c r="G965" s="590"/>
      <c r="H965" s="14"/>
      <c r="I965" s="1074">
        <v>15.639999999999986</v>
      </c>
      <c r="J965" s="1074">
        <v>1.8100000000000023</v>
      </c>
      <c r="K965" s="365">
        <f t="shared" si="92"/>
        <v>17.44999999999999</v>
      </c>
      <c r="L965" s="14"/>
      <c r="M965" s="14"/>
      <c r="N965" s="14"/>
      <c r="O965" s="14"/>
      <c r="P965" s="1273"/>
      <c r="Q965" s="14"/>
      <c r="R965" s="14"/>
      <c r="S965" s="14"/>
      <c r="T965" s="14"/>
      <c r="U965" s="14"/>
      <c r="V965" s="14"/>
      <c r="W965" s="14"/>
      <c r="X965" s="14"/>
      <c r="AA965" s="235"/>
      <c r="AB965" s="235"/>
      <c r="AC965" s="234"/>
      <c r="AD965" s="26">
        <f t="shared" si="88"/>
        <v>0</v>
      </c>
      <c r="AE965" s="41"/>
      <c r="AF965" s="41"/>
    </row>
    <row r="966" spans="1:32" ht="15">
      <c r="A966" s="473">
        <v>11</v>
      </c>
      <c r="B966" s="488" t="s">
        <v>91</v>
      </c>
      <c r="C966" s="419">
        <f t="shared" si="89"/>
        <v>486.6</v>
      </c>
      <c r="D966" s="419">
        <f t="shared" si="90"/>
        <v>484.13</v>
      </c>
      <c r="E966" s="419">
        <v>15.439999999999998</v>
      </c>
      <c r="F966" s="105">
        <f t="shared" si="91"/>
        <v>0.031730374023838874</v>
      </c>
      <c r="G966" s="590"/>
      <c r="H966" s="14"/>
      <c r="I966" s="1074">
        <v>12.310000000000002</v>
      </c>
      <c r="J966" s="1074">
        <v>3.1299999999999955</v>
      </c>
      <c r="K966" s="365">
        <f t="shared" si="92"/>
        <v>15.439999999999998</v>
      </c>
      <c r="L966" s="14"/>
      <c r="M966" s="14"/>
      <c r="N966" s="14"/>
      <c r="O966" s="14"/>
      <c r="P966" s="1273"/>
      <c r="Q966" s="14"/>
      <c r="R966" s="14"/>
      <c r="S966" s="14"/>
      <c r="T966" s="14"/>
      <c r="U966" s="14"/>
      <c r="V966" s="14"/>
      <c r="W966" s="14"/>
      <c r="X966" s="14"/>
      <c r="AA966" s="235"/>
      <c r="AB966" s="235"/>
      <c r="AC966" s="234"/>
      <c r="AD966" s="26">
        <f t="shared" si="88"/>
        <v>0</v>
      </c>
      <c r="AE966" s="41"/>
      <c r="AF966" s="41"/>
    </row>
    <row r="967" spans="1:32" ht="15">
      <c r="A967" s="473">
        <v>12</v>
      </c>
      <c r="B967" s="488" t="s">
        <v>168</v>
      </c>
      <c r="C967" s="419">
        <f t="shared" si="89"/>
        <v>389</v>
      </c>
      <c r="D967" s="419">
        <f t="shared" si="90"/>
        <v>387.93</v>
      </c>
      <c r="E967" s="419">
        <v>15.620000000000061</v>
      </c>
      <c r="F967" s="105">
        <f t="shared" si="91"/>
        <v>0.04015424164524437</v>
      </c>
      <c r="G967" s="590"/>
      <c r="H967" s="14"/>
      <c r="I967" s="1074">
        <v>12.300000000000068</v>
      </c>
      <c r="J967" s="1074">
        <v>3.319999999999993</v>
      </c>
      <c r="K967" s="365">
        <f t="shared" si="92"/>
        <v>15.620000000000061</v>
      </c>
      <c r="L967" s="48"/>
      <c r="M967" s="14"/>
      <c r="N967" s="14"/>
      <c r="O967" s="14"/>
      <c r="P967" s="1273"/>
      <c r="Q967" s="14"/>
      <c r="R967" s="14"/>
      <c r="S967" s="14"/>
      <c r="T967" s="14"/>
      <c r="U967" s="14"/>
      <c r="V967" s="14"/>
      <c r="W967" s="14"/>
      <c r="X967" s="14"/>
      <c r="AA967" s="235"/>
      <c r="AB967" s="235"/>
      <c r="AC967" s="234"/>
      <c r="AD967" s="26">
        <f t="shared" si="88"/>
        <v>0</v>
      </c>
      <c r="AE967" s="41"/>
      <c r="AF967" s="41"/>
    </row>
    <row r="968" spans="1:32" ht="15">
      <c r="A968" s="473">
        <v>13</v>
      </c>
      <c r="B968" s="488" t="s">
        <v>92</v>
      </c>
      <c r="C968" s="419">
        <f t="shared" si="89"/>
        <v>391.59999999999997</v>
      </c>
      <c r="D968" s="419">
        <f t="shared" si="90"/>
        <v>381.93</v>
      </c>
      <c r="E968" s="1072">
        <v>40.33</v>
      </c>
      <c r="F968" s="105">
        <f t="shared" si="91"/>
        <v>0.10298774259448418</v>
      </c>
      <c r="G968" s="736"/>
      <c r="H968" s="48"/>
      <c r="I968" s="1074">
        <v>23.25</v>
      </c>
      <c r="J968" s="1074">
        <v>17.08</v>
      </c>
      <c r="K968" s="365">
        <f t="shared" si="92"/>
        <v>40.33</v>
      </c>
      <c r="L968" s="48"/>
      <c r="M968" s="48"/>
      <c r="N968" s="48"/>
      <c r="O968" s="48"/>
      <c r="P968" s="208"/>
      <c r="Q968" s="48"/>
      <c r="R968" s="48"/>
      <c r="S968" s="48"/>
      <c r="T968" s="48"/>
      <c r="U968" s="48"/>
      <c r="V968" s="48"/>
      <c r="W968" s="48"/>
      <c r="X968" s="48"/>
      <c r="AA968" s="235"/>
      <c r="AB968" s="235"/>
      <c r="AC968" s="234"/>
      <c r="AD968" s="26">
        <f t="shared" si="88"/>
        <v>0</v>
      </c>
      <c r="AE968" s="41"/>
      <c r="AF968" s="41"/>
    </row>
    <row r="969" spans="1:32" ht="15">
      <c r="A969" s="473">
        <v>14</v>
      </c>
      <c r="B969" s="488" t="s">
        <v>93</v>
      </c>
      <c r="C969" s="419">
        <f t="shared" si="89"/>
        <v>447.8</v>
      </c>
      <c r="D969" s="419">
        <f t="shared" si="90"/>
        <v>429.07</v>
      </c>
      <c r="E969" s="1072">
        <v>15.170000000000002</v>
      </c>
      <c r="F969" s="105">
        <f t="shared" si="91"/>
        <v>0.03387673068334078</v>
      </c>
      <c r="G969" s="736"/>
      <c r="H969" s="48"/>
      <c r="I969" s="1074">
        <v>11.129999999999995</v>
      </c>
      <c r="J969" s="1074">
        <v>4.040000000000006</v>
      </c>
      <c r="K969" s="365">
        <f t="shared" si="92"/>
        <v>15.170000000000002</v>
      </c>
      <c r="L969" s="48"/>
      <c r="M969" s="48"/>
      <c r="N969" s="48"/>
      <c r="O969" s="48"/>
      <c r="P969" s="208"/>
      <c r="Q969" s="48"/>
      <c r="R969" s="48"/>
      <c r="S969" s="48"/>
      <c r="T969" s="48"/>
      <c r="U969" s="48"/>
      <c r="V969" s="48"/>
      <c r="W969" s="48"/>
      <c r="X969" s="48"/>
      <c r="AA969" s="235"/>
      <c r="AB969" s="235"/>
      <c r="AC969" s="234"/>
      <c r="AD969" s="26">
        <f t="shared" si="88"/>
        <v>0</v>
      </c>
      <c r="AE969" s="41"/>
      <c r="AF969" s="41"/>
    </row>
    <row r="970" spans="1:32" ht="15">
      <c r="A970" s="473">
        <v>15</v>
      </c>
      <c r="B970" s="488" t="s">
        <v>298</v>
      </c>
      <c r="C970" s="419">
        <f t="shared" si="89"/>
        <v>172.10000000000002</v>
      </c>
      <c r="D970" s="419">
        <f t="shared" si="90"/>
        <v>173.62</v>
      </c>
      <c r="E970" s="1072">
        <v>12.710000000000022</v>
      </c>
      <c r="F970" s="105">
        <f t="shared" si="91"/>
        <v>0.0738524113887276</v>
      </c>
      <c r="G970" s="736"/>
      <c r="H970" s="48"/>
      <c r="I970" s="1074">
        <v>6.490000000000023</v>
      </c>
      <c r="J970" s="1074">
        <v>6.219999999999999</v>
      </c>
      <c r="K970" s="365">
        <f t="shared" si="92"/>
        <v>12.710000000000022</v>
      </c>
      <c r="L970" s="48"/>
      <c r="M970" s="48"/>
      <c r="N970" s="48"/>
      <c r="O970" s="48"/>
      <c r="P970" s="208"/>
      <c r="Q970" s="48"/>
      <c r="R970" s="48"/>
      <c r="S970" s="48"/>
      <c r="T970" s="48"/>
      <c r="U970" s="48"/>
      <c r="V970" s="48"/>
      <c r="W970" s="48"/>
      <c r="X970" s="48"/>
      <c r="AA970" s="235"/>
      <c r="AB970" s="235"/>
      <c r="AC970" s="234"/>
      <c r="AD970" s="26">
        <f t="shared" si="88"/>
        <v>0</v>
      </c>
      <c r="AE970" s="41"/>
      <c r="AF970" s="41"/>
    </row>
    <row r="971" spans="1:32" ht="15">
      <c r="A971" s="473">
        <v>16</v>
      </c>
      <c r="B971" s="488" t="s">
        <v>299</v>
      </c>
      <c r="C971" s="419">
        <f t="shared" si="89"/>
        <v>536.4000000000001</v>
      </c>
      <c r="D971" s="419">
        <f t="shared" si="90"/>
        <v>534.7600000000001</v>
      </c>
      <c r="E971" s="1072">
        <v>17.500000000000057</v>
      </c>
      <c r="F971" s="105">
        <f t="shared" si="91"/>
        <v>0.03262490678598071</v>
      </c>
      <c r="G971" s="736"/>
      <c r="H971" s="48"/>
      <c r="I971" s="1074">
        <v>12.79000000000002</v>
      </c>
      <c r="J971" s="1074">
        <v>4.710000000000036</v>
      </c>
      <c r="K971" s="365">
        <f t="shared" si="92"/>
        <v>17.500000000000057</v>
      </c>
      <c r="L971" s="48"/>
      <c r="M971" s="48"/>
      <c r="N971" s="48"/>
      <c r="O971" s="48"/>
      <c r="P971" s="208"/>
      <c r="Q971" s="48"/>
      <c r="R971" s="48"/>
      <c r="S971" s="48"/>
      <c r="T971" s="48"/>
      <c r="U971" s="48"/>
      <c r="V971" s="48"/>
      <c r="W971" s="48"/>
      <c r="X971" s="48"/>
      <c r="AA971" s="235"/>
      <c r="AB971" s="235"/>
      <c r="AC971" s="234"/>
      <c r="AD971" s="26">
        <f t="shared" si="88"/>
        <v>0</v>
      </c>
      <c r="AE971" s="41"/>
      <c r="AF971" s="41"/>
    </row>
    <row r="972" spans="1:32" ht="15">
      <c r="A972" s="473">
        <v>17</v>
      </c>
      <c r="B972" s="488" t="s">
        <v>176</v>
      </c>
      <c r="C972" s="419">
        <f t="shared" si="89"/>
        <v>461</v>
      </c>
      <c r="D972" s="419">
        <f t="shared" si="90"/>
        <v>465.4</v>
      </c>
      <c r="E972" s="1072">
        <v>14.309999999999945</v>
      </c>
      <c r="F972" s="105">
        <f t="shared" si="91"/>
        <v>0.03104121475054218</v>
      </c>
      <c r="G972" s="736"/>
      <c r="H972" s="48"/>
      <c r="I972" s="1074">
        <v>13.059999999999945</v>
      </c>
      <c r="J972" s="1074">
        <v>1.25</v>
      </c>
      <c r="K972" s="365">
        <f t="shared" si="92"/>
        <v>14.309999999999945</v>
      </c>
      <c r="L972" s="48"/>
      <c r="M972" s="48"/>
      <c r="N972" s="48"/>
      <c r="O972" s="48"/>
      <c r="P972" s="208"/>
      <c r="Q972" s="48"/>
      <c r="R972" s="48"/>
      <c r="S972" s="48"/>
      <c r="T972" s="48"/>
      <c r="U972" s="48"/>
      <c r="V972" s="48"/>
      <c r="W972" s="48"/>
      <c r="X972" s="48"/>
      <c r="AA972" s="235"/>
      <c r="AB972" s="235"/>
      <c r="AC972" s="234"/>
      <c r="AD972" s="26">
        <f t="shared" si="88"/>
        <v>0</v>
      </c>
      <c r="AE972" s="41"/>
      <c r="AF972" s="41"/>
    </row>
    <row r="973" spans="1:32" ht="15">
      <c r="A973" s="473">
        <v>18</v>
      </c>
      <c r="B973" s="488" t="s">
        <v>94</v>
      </c>
      <c r="C973" s="419">
        <f t="shared" si="89"/>
        <v>517.1</v>
      </c>
      <c r="D973" s="419">
        <f t="shared" si="90"/>
        <v>522.31</v>
      </c>
      <c r="E973" s="1072">
        <v>18.209999999999994</v>
      </c>
      <c r="F973" s="105">
        <f t="shared" si="91"/>
        <v>0.035215625604331835</v>
      </c>
      <c r="G973" s="736"/>
      <c r="H973" s="48"/>
      <c r="I973" s="1074">
        <v>9.25</v>
      </c>
      <c r="J973" s="1074">
        <v>8.959999999999994</v>
      </c>
      <c r="K973" s="365">
        <f t="shared" si="92"/>
        <v>18.209999999999994</v>
      </c>
      <c r="L973" s="48"/>
      <c r="M973" s="48"/>
      <c r="N973" s="48"/>
      <c r="O973" s="48"/>
      <c r="P973" s="208"/>
      <c r="Q973" s="48"/>
      <c r="R973" s="48"/>
      <c r="S973" s="48"/>
      <c r="T973" s="48"/>
      <c r="U973" s="48"/>
      <c r="V973" s="48"/>
      <c r="W973" s="48"/>
      <c r="X973" s="48"/>
      <c r="AA973" s="235"/>
      <c r="AB973" s="235"/>
      <c r="AC973" s="234"/>
      <c r="AD973" s="26">
        <f t="shared" si="88"/>
        <v>0</v>
      </c>
      <c r="AE973" s="41"/>
      <c r="AF973" s="41"/>
    </row>
    <row r="974" spans="1:32" ht="15">
      <c r="A974" s="473">
        <v>19</v>
      </c>
      <c r="B974" s="488" t="s">
        <v>95</v>
      </c>
      <c r="C974" s="419">
        <f t="shared" si="89"/>
        <v>507.6</v>
      </c>
      <c r="D974" s="419">
        <f t="shared" si="90"/>
        <v>493.96000000000004</v>
      </c>
      <c r="E974" s="1072">
        <v>30.340000000000032</v>
      </c>
      <c r="F974" s="105">
        <f t="shared" si="91"/>
        <v>0.059771473601260894</v>
      </c>
      <c r="G974" s="736"/>
      <c r="H974" s="48"/>
      <c r="I974" s="1074">
        <v>26.410000000000025</v>
      </c>
      <c r="J974" s="1074">
        <v>3.930000000000007</v>
      </c>
      <c r="K974" s="365">
        <f t="shared" si="92"/>
        <v>30.340000000000032</v>
      </c>
      <c r="L974" s="48"/>
      <c r="M974" s="48"/>
      <c r="N974" s="48"/>
      <c r="O974" s="48"/>
      <c r="P974" s="208"/>
      <c r="Q974" s="48"/>
      <c r="R974" s="48"/>
      <c r="S974" s="48"/>
      <c r="T974" s="48"/>
      <c r="U974" s="48"/>
      <c r="V974" s="48"/>
      <c r="W974" s="48"/>
      <c r="X974" s="48"/>
      <c r="AA974" s="235"/>
      <c r="AB974" s="235"/>
      <c r="AC974" s="234"/>
      <c r="AD974" s="26">
        <f t="shared" si="88"/>
        <v>0</v>
      </c>
      <c r="AE974" s="41"/>
      <c r="AF974" s="41"/>
    </row>
    <row r="975" spans="1:32" ht="15">
      <c r="A975" s="473">
        <v>20</v>
      </c>
      <c r="B975" s="488" t="s">
        <v>96</v>
      </c>
      <c r="C975" s="419">
        <f t="shared" si="89"/>
        <v>606.5</v>
      </c>
      <c r="D975" s="419">
        <f t="shared" si="90"/>
        <v>618.87</v>
      </c>
      <c r="E975" s="1072">
        <v>16.579999999999956</v>
      </c>
      <c r="F975" s="105">
        <f t="shared" si="91"/>
        <v>0.02733718054410545</v>
      </c>
      <c r="G975" s="736"/>
      <c r="H975" s="48"/>
      <c r="I975" s="1074">
        <v>15.67999999999995</v>
      </c>
      <c r="J975" s="1074">
        <v>0.9000000000000057</v>
      </c>
      <c r="K975" s="365">
        <f t="shared" si="92"/>
        <v>16.579999999999956</v>
      </c>
      <c r="L975" s="48"/>
      <c r="M975" s="48"/>
      <c r="N975" s="48"/>
      <c r="O975" s="48"/>
      <c r="P975" s="208"/>
      <c r="Q975" s="48"/>
      <c r="R975" s="48"/>
      <c r="S975" s="48"/>
      <c r="T975" s="48"/>
      <c r="U975" s="48"/>
      <c r="V975" s="48"/>
      <c r="W975" s="48"/>
      <c r="X975" s="48"/>
      <c r="AA975" s="235"/>
      <c r="AB975" s="235"/>
      <c r="AC975" s="234"/>
      <c r="AD975" s="26">
        <f t="shared" si="88"/>
        <v>0</v>
      </c>
      <c r="AE975" s="41"/>
      <c r="AF975" s="41"/>
    </row>
    <row r="976" spans="1:32" ht="15">
      <c r="A976" s="473">
        <v>21</v>
      </c>
      <c r="B976" s="488" t="s">
        <v>97</v>
      </c>
      <c r="C976" s="419">
        <f t="shared" si="89"/>
        <v>412.29999999999995</v>
      </c>
      <c r="D976" s="419">
        <f t="shared" si="90"/>
        <v>409.06</v>
      </c>
      <c r="E976" s="1072">
        <v>14.670000000000002</v>
      </c>
      <c r="F976" s="105">
        <f t="shared" si="91"/>
        <v>0.0355808877031288</v>
      </c>
      <c r="G976" s="736"/>
      <c r="H976" s="48"/>
      <c r="I976" s="1074">
        <v>14.110000000000014</v>
      </c>
      <c r="J976" s="1074">
        <v>0.5599999999999881</v>
      </c>
      <c r="K976" s="365">
        <f t="shared" si="92"/>
        <v>14.670000000000002</v>
      </c>
      <c r="L976" s="48"/>
      <c r="M976" s="48"/>
      <c r="N976" s="48"/>
      <c r="O976" s="48"/>
      <c r="P976" s="208"/>
      <c r="Q976" s="48"/>
      <c r="R976" s="48"/>
      <c r="S976" s="48"/>
      <c r="T976" s="48"/>
      <c r="U976" s="48"/>
      <c r="V976" s="48"/>
      <c r="W976" s="48"/>
      <c r="X976" s="48"/>
      <c r="AA976" s="235"/>
      <c r="AB976" s="235"/>
      <c r="AC976" s="234"/>
      <c r="AD976" s="26">
        <f t="shared" si="88"/>
        <v>0</v>
      </c>
      <c r="AE976" s="41"/>
      <c r="AF976" s="41"/>
    </row>
    <row r="977" spans="1:32" ht="15">
      <c r="A977" s="473">
        <v>22</v>
      </c>
      <c r="B977" s="488" t="s">
        <v>98</v>
      </c>
      <c r="C977" s="419">
        <f t="shared" si="89"/>
        <v>945.5999999999999</v>
      </c>
      <c r="D977" s="419">
        <f t="shared" si="90"/>
        <v>946.9100000000001</v>
      </c>
      <c r="E977" s="1072">
        <v>3.4899999999999523</v>
      </c>
      <c r="F977" s="105">
        <f t="shared" si="91"/>
        <v>0.00369077834179352</v>
      </c>
      <c r="G977" s="736"/>
      <c r="H977" s="48"/>
      <c r="I977" s="1074">
        <v>2.659999999999968</v>
      </c>
      <c r="J977" s="1074">
        <v>0.8299999999999841</v>
      </c>
      <c r="K977" s="365">
        <f t="shared" si="92"/>
        <v>3.4899999999999523</v>
      </c>
      <c r="L977" s="48"/>
      <c r="M977" s="48"/>
      <c r="N977" s="48"/>
      <c r="O977" s="48"/>
      <c r="P977" s="208"/>
      <c r="Q977" s="48"/>
      <c r="R977" s="48"/>
      <c r="S977" s="48"/>
      <c r="T977" s="48"/>
      <c r="U977" s="48"/>
      <c r="V977" s="48"/>
      <c r="W977" s="48"/>
      <c r="X977" s="48"/>
      <c r="AA977" s="235"/>
      <c r="AB977" s="235"/>
      <c r="AC977" s="234"/>
      <c r="AD977" s="26">
        <f t="shared" si="88"/>
        <v>0</v>
      </c>
      <c r="AE977" s="41"/>
      <c r="AF977" s="41"/>
    </row>
    <row r="978" spans="1:32" ht="15">
      <c r="A978" s="473">
        <v>23</v>
      </c>
      <c r="B978" s="488" t="s">
        <v>99</v>
      </c>
      <c r="C978" s="419">
        <f t="shared" si="89"/>
        <v>308.4</v>
      </c>
      <c r="D978" s="419">
        <f t="shared" si="90"/>
        <v>310.15</v>
      </c>
      <c r="E978" s="1072">
        <v>19.189999999999998</v>
      </c>
      <c r="F978" s="105">
        <f t="shared" si="91"/>
        <v>0.062224383916990915</v>
      </c>
      <c r="G978" s="736"/>
      <c r="H978" s="48"/>
      <c r="I978" s="1074">
        <v>14.439999999999998</v>
      </c>
      <c r="J978" s="1074">
        <v>4.75</v>
      </c>
      <c r="K978" s="365">
        <f t="shared" si="92"/>
        <v>19.189999999999998</v>
      </c>
      <c r="L978" s="48"/>
      <c r="M978" s="48"/>
      <c r="N978" s="48"/>
      <c r="O978" s="48"/>
      <c r="P978" s="208"/>
      <c r="Q978" s="48"/>
      <c r="R978" s="48"/>
      <c r="S978" s="48"/>
      <c r="T978" s="48"/>
      <c r="U978" s="48"/>
      <c r="V978" s="48"/>
      <c r="W978" s="48"/>
      <c r="X978" s="48"/>
      <c r="AA978" s="235"/>
      <c r="AB978" s="235"/>
      <c r="AC978" s="234"/>
      <c r="AD978" s="26">
        <f t="shared" si="88"/>
        <v>0</v>
      </c>
      <c r="AE978" s="41"/>
      <c r="AF978" s="41"/>
    </row>
    <row r="979" spans="1:32" ht="15">
      <c r="A979" s="473">
        <v>24</v>
      </c>
      <c r="B979" s="488" t="s">
        <v>169</v>
      </c>
      <c r="C979" s="419">
        <f t="shared" si="89"/>
        <v>458.8</v>
      </c>
      <c r="D979" s="419">
        <f t="shared" si="90"/>
        <v>459.1</v>
      </c>
      <c r="E979" s="1072">
        <v>16.050000000000026</v>
      </c>
      <c r="F979" s="804">
        <f t="shared" si="91"/>
        <v>0.03498256320836971</v>
      </c>
      <c r="G979" s="736"/>
      <c r="H979" s="48"/>
      <c r="I979" s="1074">
        <v>14.410000000000025</v>
      </c>
      <c r="J979" s="1074">
        <v>1.6400000000000006</v>
      </c>
      <c r="K979" s="365">
        <f t="shared" si="92"/>
        <v>16.050000000000026</v>
      </c>
      <c r="L979" s="48"/>
      <c r="M979" s="48"/>
      <c r="N979" s="48"/>
      <c r="O979" s="48"/>
      <c r="P979" s="208"/>
      <c r="Q979" s="48"/>
      <c r="R979" s="48"/>
      <c r="S979" s="48"/>
      <c r="T979" s="48"/>
      <c r="U979" s="48"/>
      <c r="V979" s="48"/>
      <c r="W979" s="48"/>
      <c r="X979" s="48"/>
      <c r="AA979" s="235"/>
      <c r="AB979" s="235"/>
      <c r="AC979" s="234"/>
      <c r="AD979" s="26">
        <f t="shared" si="88"/>
        <v>0</v>
      </c>
      <c r="AE979" s="41"/>
      <c r="AF979" s="41"/>
    </row>
    <row r="980" spans="1:32" ht="15">
      <c r="A980" s="473">
        <v>25</v>
      </c>
      <c r="B980" s="488" t="s">
        <v>100</v>
      </c>
      <c r="C980" s="419">
        <f t="shared" si="89"/>
        <v>622.3</v>
      </c>
      <c r="D980" s="419">
        <f t="shared" si="90"/>
        <v>620.49</v>
      </c>
      <c r="E980" s="1072">
        <v>9.709999999999994</v>
      </c>
      <c r="F980" s="804">
        <f t="shared" si="91"/>
        <v>0.015603406717017506</v>
      </c>
      <c r="G980" s="736"/>
      <c r="H980" s="48"/>
      <c r="I980" s="1074">
        <v>6.139999999999986</v>
      </c>
      <c r="J980" s="1074">
        <v>3.5700000000000074</v>
      </c>
      <c r="K980" s="365">
        <f t="shared" si="92"/>
        <v>9.709999999999994</v>
      </c>
      <c r="L980" s="48"/>
      <c r="M980" s="48"/>
      <c r="N980" s="48"/>
      <c r="O980" s="48"/>
      <c r="P980" s="208"/>
      <c r="Q980" s="48"/>
      <c r="R980" s="48"/>
      <c r="S980" s="48"/>
      <c r="T980" s="48"/>
      <c r="U980" s="48"/>
      <c r="V980" s="48"/>
      <c r="W980" s="48"/>
      <c r="X980" s="48"/>
      <c r="AA980" s="235"/>
      <c r="AB980" s="235"/>
      <c r="AC980" s="234"/>
      <c r="AD980" s="26">
        <f t="shared" si="88"/>
        <v>0</v>
      </c>
      <c r="AE980" s="41"/>
      <c r="AF980" s="41"/>
    </row>
    <row r="981" spans="1:32" ht="15">
      <c r="A981" s="473">
        <v>26</v>
      </c>
      <c r="B981" s="488" t="s">
        <v>101</v>
      </c>
      <c r="C981" s="419">
        <f t="shared" si="89"/>
        <v>360.9</v>
      </c>
      <c r="D981" s="419">
        <f t="shared" si="90"/>
        <v>365.7</v>
      </c>
      <c r="E981" s="1072">
        <v>20.809999999999945</v>
      </c>
      <c r="F981" s="804">
        <f t="shared" si="91"/>
        <v>0.057661402050429335</v>
      </c>
      <c r="G981" s="736"/>
      <c r="H981" s="48"/>
      <c r="I981" s="1074">
        <v>11.619999999999948</v>
      </c>
      <c r="J981" s="1074">
        <v>9.189999999999998</v>
      </c>
      <c r="K981" s="365">
        <f t="shared" si="92"/>
        <v>20.809999999999945</v>
      </c>
      <c r="L981" s="48"/>
      <c r="M981" s="48"/>
      <c r="N981" s="48"/>
      <c r="O981" s="48"/>
      <c r="P981" s="208"/>
      <c r="Q981" s="48"/>
      <c r="R981" s="48"/>
      <c r="S981" s="48"/>
      <c r="T981" s="48"/>
      <c r="U981" s="48"/>
      <c r="V981" s="48"/>
      <c r="W981" s="48"/>
      <c r="X981" s="48"/>
      <c r="AA981" s="235"/>
      <c r="AB981" s="235"/>
      <c r="AC981" s="234"/>
      <c r="AD981" s="26">
        <f t="shared" si="88"/>
        <v>0</v>
      </c>
      <c r="AE981" s="41"/>
      <c r="AF981" s="41"/>
    </row>
    <row r="982" spans="1:32" ht="15">
      <c r="A982" s="526">
        <v>27</v>
      </c>
      <c r="B982" s="488" t="s">
        <v>102</v>
      </c>
      <c r="C982" s="419">
        <f t="shared" si="89"/>
        <v>340.3</v>
      </c>
      <c r="D982" s="419">
        <f t="shared" si="90"/>
        <v>337.08</v>
      </c>
      <c r="E982" s="1073">
        <v>12.369999999999962</v>
      </c>
      <c r="F982" s="804">
        <f t="shared" si="91"/>
        <v>0.036350279165442145</v>
      </c>
      <c r="G982" s="736"/>
      <c r="H982" s="48"/>
      <c r="I982" s="1074">
        <v>2.909999999999968</v>
      </c>
      <c r="J982" s="1074">
        <v>9.459999999999994</v>
      </c>
      <c r="K982" s="365">
        <f t="shared" si="92"/>
        <v>12.369999999999962</v>
      </c>
      <c r="L982" s="20"/>
      <c r="M982" s="48"/>
      <c r="N982" s="48"/>
      <c r="O982" s="48"/>
      <c r="P982" s="208"/>
      <c r="Q982" s="48"/>
      <c r="R982" s="48"/>
      <c r="S982" s="48"/>
      <c r="T982" s="48"/>
      <c r="U982" s="48"/>
      <c r="V982" s="48"/>
      <c r="W982" s="48"/>
      <c r="X982" s="48"/>
      <c r="AA982" s="173"/>
      <c r="AB982" s="173"/>
      <c r="AC982" s="234"/>
      <c r="AD982" s="26">
        <f t="shared" si="88"/>
        <v>0</v>
      </c>
      <c r="AE982" s="41"/>
      <c r="AF982" s="41"/>
    </row>
    <row r="983" spans="1:32" ht="15">
      <c r="A983" s="104">
        <v>28</v>
      </c>
      <c r="B983" s="488" t="s">
        <v>308</v>
      </c>
      <c r="C983" s="419">
        <f t="shared" si="89"/>
        <v>0</v>
      </c>
      <c r="D983" s="419">
        <f t="shared" si="90"/>
        <v>0</v>
      </c>
      <c r="E983" s="1073">
        <v>0</v>
      </c>
      <c r="F983" s="804" t="e">
        <f t="shared" si="91"/>
        <v>#DIV/0!</v>
      </c>
      <c r="G983" s="736"/>
      <c r="H983" s="48"/>
      <c r="I983" s="1074">
        <v>0</v>
      </c>
      <c r="J983" s="1074">
        <v>0</v>
      </c>
      <c r="K983" s="365">
        <f t="shared" si="92"/>
        <v>0</v>
      </c>
      <c r="L983" s="20"/>
      <c r="M983" s="48"/>
      <c r="N983" s="48"/>
      <c r="O983" s="48"/>
      <c r="P983" s="208"/>
      <c r="Q983" s="48"/>
      <c r="R983" s="48"/>
      <c r="S983" s="48"/>
      <c r="T983" s="48"/>
      <c r="U983" s="48"/>
      <c r="V983" s="48"/>
      <c r="W983" s="48"/>
      <c r="X983" s="48"/>
      <c r="AA983" s="173"/>
      <c r="AB983" s="173"/>
      <c r="AC983" s="234"/>
      <c r="AD983" s="26"/>
      <c r="AE983" s="41"/>
      <c r="AF983" s="41"/>
    </row>
    <row r="984" spans="1:32" ht="15">
      <c r="A984" s="104">
        <v>29</v>
      </c>
      <c r="B984" s="488" t="s">
        <v>309</v>
      </c>
      <c r="C984" s="419">
        <f t="shared" si="89"/>
        <v>0</v>
      </c>
      <c r="D984" s="419">
        <f t="shared" si="90"/>
        <v>0</v>
      </c>
      <c r="E984" s="1073">
        <v>0</v>
      </c>
      <c r="F984" s="804" t="e">
        <f t="shared" si="91"/>
        <v>#DIV/0!</v>
      </c>
      <c r="G984" s="736"/>
      <c r="H984" s="48"/>
      <c r="I984" s="1074">
        <v>0</v>
      </c>
      <c r="J984" s="1074">
        <v>0</v>
      </c>
      <c r="K984" s="365">
        <f t="shared" si="92"/>
        <v>0</v>
      </c>
      <c r="L984" s="20"/>
      <c r="M984" s="48"/>
      <c r="N984" s="48"/>
      <c r="O984" s="48"/>
      <c r="P984" s="208"/>
      <c r="Q984" s="48"/>
      <c r="R984" s="48"/>
      <c r="S984" s="48"/>
      <c r="T984" s="48"/>
      <c r="U984" s="48"/>
      <c r="V984" s="48"/>
      <c r="W984" s="48"/>
      <c r="X984" s="48"/>
      <c r="AA984" s="173"/>
      <c r="AB984" s="173"/>
      <c r="AC984" s="234"/>
      <c r="AD984" s="26"/>
      <c r="AE984" s="41"/>
      <c r="AF984" s="41"/>
    </row>
    <row r="985" spans="1:32" ht="15">
      <c r="A985" s="104">
        <v>30</v>
      </c>
      <c r="B985" s="488" t="s">
        <v>310</v>
      </c>
      <c r="C985" s="419">
        <f t="shared" si="89"/>
        <v>0</v>
      </c>
      <c r="D985" s="419">
        <f t="shared" si="90"/>
        <v>0</v>
      </c>
      <c r="E985" s="1073">
        <v>0</v>
      </c>
      <c r="F985" s="804" t="e">
        <f t="shared" si="91"/>
        <v>#DIV/0!</v>
      </c>
      <c r="G985" s="736"/>
      <c r="H985" s="48"/>
      <c r="I985" s="1074">
        <v>0</v>
      </c>
      <c r="J985" s="1074">
        <v>0</v>
      </c>
      <c r="K985" s="365">
        <f t="shared" si="92"/>
        <v>0</v>
      </c>
      <c r="L985" s="20"/>
      <c r="M985" s="48"/>
      <c r="N985" s="48"/>
      <c r="O985" s="48"/>
      <c r="P985" s="208"/>
      <c r="Q985" s="48"/>
      <c r="R985" s="48"/>
      <c r="S985" s="48"/>
      <c r="T985" s="48"/>
      <c r="U985" s="48"/>
      <c r="V985" s="48"/>
      <c r="W985" s="48"/>
      <c r="X985" s="48"/>
      <c r="AA985" s="173"/>
      <c r="AB985" s="173"/>
      <c r="AC985" s="234"/>
      <c r="AD985" s="26"/>
      <c r="AE985" s="41"/>
      <c r="AF985" s="41"/>
    </row>
    <row r="986" spans="1:32" ht="15">
      <c r="A986" s="104">
        <v>31</v>
      </c>
      <c r="B986" s="488" t="s">
        <v>311</v>
      </c>
      <c r="C986" s="419">
        <f t="shared" si="89"/>
        <v>0</v>
      </c>
      <c r="D986" s="419">
        <f t="shared" si="90"/>
        <v>0</v>
      </c>
      <c r="E986" s="1073">
        <v>0</v>
      </c>
      <c r="F986" s="804" t="e">
        <f t="shared" si="91"/>
        <v>#DIV/0!</v>
      </c>
      <c r="G986" s="736"/>
      <c r="H986" s="48"/>
      <c r="I986" s="1074">
        <v>0</v>
      </c>
      <c r="J986" s="1074">
        <v>0</v>
      </c>
      <c r="K986" s="365">
        <f t="shared" si="92"/>
        <v>0</v>
      </c>
      <c r="L986" s="20"/>
      <c r="M986" s="48"/>
      <c r="N986" s="48"/>
      <c r="O986" s="48"/>
      <c r="P986" s="208"/>
      <c r="Q986" s="48"/>
      <c r="R986" s="48"/>
      <c r="S986" s="48"/>
      <c r="T986" s="48"/>
      <c r="U986" s="48"/>
      <c r="V986" s="48"/>
      <c r="W986" s="48"/>
      <c r="X986" s="48"/>
      <c r="AA986" s="173"/>
      <c r="AB986" s="173"/>
      <c r="AC986" s="234"/>
      <c r="AD986" s="26"/>
      <c r="AE986" s="41"/>
      <c r="AF986" s="41"/>
    </row>
    <row r="987" spans="1:32" ht="15">
      <c r="A987" s="104">
        <v>32</v>
      </c>
      <c r="B987" s="488" t="s">
        <v>312</v>
      </c>
      <c r="C987" s="419">
        <f t="shared" si="89"/>
        <v>0</v>
      </c>
      <c r="D987" s="419">
        <f t="shared" si="90"/>
        <v>0</v>
      </c>
      <c r="E987" s="1073">
        <v>0</v>
      </c>
      <c r="F987" s="804" t="e">
        <f t="shared" si="91"/>
        <v>#DIV/0!</v>
      </c>
      <c r="G987" s="736"/>
      <c r="H987" s="48"/>
      <c r="I987" s="1074">
        <v>0</v>
      </c>
      <c r="J987" s="1074">
        <v>0</v>
      </c>
      <c r="K987" s="365">
        <f t="shared" si="92"/>
        <v>0</v>
      </c>
      <c r="L987" s="20"/>
      <c r="M987" s="48"/>
      <c r="N987" s="48"/>
      <c r="O987" s="48"/>
      <c r="P987" s="208"/>
      <c r="Q987" s="48"/>
      <c r="R987" s="48"/>
      <c r="S987" s="48"/>
      <c r="T987" s="48"/>
      <c r="U987" s="48"/>
      <c r="V987" s="48"/>
      <c r="W987" s="48"/>
      <c r="X987" s="48"/>
      <c r="AA987" s="173"/>
      <c r="AB987" s="173"/>
      <c r="AC987" s="234"/>
      <c r="AD987" s="26"/>
      <c r="AE987" s="41"/>
      <c r="AF987" s="41"/>
    </row>
    <row r="988" spans="1:32" ht="15.75" customHeight="1" thickBot="1">
      <c r="A988" s="938">
        <v>33</v>
      </c>
      <c r="B988" s="1084" t="s">
        <v>313</v>
      </c>
      <c r="C988" s="420">
        <f t="shared" si="89"/>
        <v>0</v>
      </c>
      <c r="D988" s="420">
        <f t="shared" si="90"/>
        <v>0</v>
      </c>
      <c r="E988" s="932">
        <v>0</v>
      </c>
      <c r="F988" s="1097" t="e">
        <f t="shared" si="91"/>
        <v>#DIV/0!</v>
      </c>
      <c r="G988" s="733"/>
      <c r="H988" s="20"/>
      <c r="I988" s="1074">
        <v>0</v>
      </c>
      <c r="J988" s="1074">
        <v>0</v>
      </c>
      <c r="K988" s="365">
        <f t="shared" si="92"/>
        <v>0</v>
      </c>
      <c r="L988" s="20"/>
      <c r="M988" s="20"/>
      <c r="N988" s="20"/>
      <c r="O988" s="20"/>
      <c r="P988" s="1271"/>
      <c r="Q988" s="20"/>
      <c r="R988" s="20"/>
      <c r="S988" s="20"/>
      <c r="T988" s="20"/>
      <c r="U988" s="20"/>
      <c r="V988" s="20"/>
      <c r="W988" s="20"/>
      <c r="X988" s="20"/>
      <c r="AA988" s="655">
        <f>SUM(AA956:AA982)</f>
        <v>0</v>
      </c>
      <c r="AB988" s="655"/>
      <c r="AC988" s="233">
        <f>SUM(AC956:AC982)</f>
        <v>0</v>
      </c>
      <c r="AD988" s="26">
        <f t="shared" si="88"/>
        <v>0</v>
      </c>
      <c r="AE988" s="41"/>
      <c r="AF988" s="41"/>
    </row>
    <row r="989" spans="1:32" ht="15.75" customHeight="1" thickBot="1">
      <c r="A989" s="1098"/>
      <c r="B989" s="954" t="s">
        <v>10</v>
      </c>
      <c r="C989" s="1082">
        <f t="shared" si="89"/>
        <v>12272.399999999998</v>
      </c>
      <c r="D989" s="1082">
        <f t="shared" si="90"/>
        <v>12227.36</v>
      </c>
      <c r="E989" s="1099">
        <f>SUM(E956:E988)</f>
        <v>440.89999999999986</v>
      </c>
      <c r="F989" s="1100">
        <f t="shared" si="91"/>
        <v>0.03592614321567093</v>
      </c>
      <c r="G989" s="733"/>
      <c r="H989" s="20"/>
      <c r="I989" s="1075">
        <f>SUM(I956:I988)</f>
        <v>305.92999999999995</v>
      </c>
      <c r="J989" s="571">
        <f>SUM(J956:J988)</f>
        <v>134.96999999999997</v>
      </c>
      <c r="K989" s="365">
        <f t="shared" si="92"/>
        <v>440.8999999999999</v>
      </c>
      <c r="L989" s="20"/>
      <c r="M989" s="20"/>
      <c r="N989" s="20"/>
      <c r="O989" s="20"/>
      <c r="P989" s="1271"/>
      <c r="Q989" s="20"/>
      <c r="R989" s="20"/>
      <c r="S989" s="20"/>
      <c r="T989" s="20"/>
      <c r="U989" s="20"/>
      <c r="V989" s="20"/>
      <c r="W989" s="20"/>
      <c r="X989" s="20"/>
      <c r="AA989" s="657"/>
      <c r="AB989" s="657"/>
      <c r="AC989" s="77"/>
      <c r="AD989" s="75"/>
      <c r="AE989" s="41"/>
      <c r="AF989" s="41"/>
    </row>
    <row r="990" spans="1:32" ht="15.75" customHeight="1">
      <c r="A990" s="306"/>
      <c r="B990" s="50"/>
      <c r="C990" s="656"/>
      <c r="D990" s="467"/>
      <c r="E990" s="468"/>
      <c r="F990" s="20"/>
      <c r="G990" s="733"/>
      <c r="H990" s="20"/>
      <c r="I990" s="385"/>
      <c r="J990" s="27"/>
      <c r="K990" s="27"/>
      <c r="L990" s="27"/>
      <c r="M990" s="20"/>
      <c r="N990" s="20"/>
      <c r="O990" s="20"/>
      <c r="P990" s="1271"/>
      <c r="Q990" s="20"/>
      <c r="R990" s="20"/>
      <c r="S990" s="20"/>
      <c r="T990" s="20"/>
      <c r="U990" s="20"/>
      <c r="V990" s="20"/>
      <c r="W990" s="20"/>
      <c r="X990" s="20"/>
      <c r="AA990" s="657"/>
      <c r="AB990" s="657"/>
      <c r="AC990" s="77"/>
      <c r="AD990" s="75"/>
      <c r="AE990" s="41"/>
      <c r="AF990" s="41"/>
    </row>
    <row r="991" spans="1:24" ht="15.75">
      <c r="A991" s="1135" t="s">
        <v>137</v>
      </c>
      <c r="B991" s="1135"/>
      <c r="C991" s="1135"/>
      <c r="D991" s="1135"/>
      <c r="E991" s="1135"/>
      <c r="H991" s="27"/>
      <c r="J991" s="253"/>
      <c r="K991" s="253"/>
      <c r="L991" s="253"/>
      <c r="M991" s="27"/>
      <c r="N991" s="27"/>
      <c r="O991" s="27"/>
      <c r="P991" s="1236"/>
      <c r="Q991" s="27"/>
      <c r="R991" s="27"/>
      <c r="S991" s="27"/>
      <c r="T991" s="27"/>
      <c r="U991" s="27"/>
      <c r="V991" s="27"/>
      <c r="W991" s="27"/>
      <c r="X991" s="27"/>
    </row>
    <row r="992" spans="1:24" s="243" customFormat="1" ht="15.75" thickBot="1">
      <c r="A992" s="250" t="s">
        <v>127</v>
      </c>
      <c r="B992" s="251"/>
      <c r="C992" s="264"/>
      <c r="D992" s="251"/>
      <c r="E992" s="252"/>
      <c r="F992" s="251"/>
      <c r="G992" s="611"/>
      <c r="H992" s="253"/>
      <c r="I992" s="369"/>
      <c r="J992" s="35"/>
      <c r="K992" s="35"/>
      <c r="L992" s="35"/>
      <c r="M992" s="253"/>
      <c r="N992" s="253"/>
      <c r="O992" s="253"/>
      <c r="P992" s="1237"/>
      <c r="Q992" s="253"/>
      <c r="R992" s="253"/>
      <c r="S992" s="253"/>
      <c r="T992" s="253"/>
      <c r="U992" s="253"/>
      <c r="V992" s="253"/>
      <c r="W992" s="253"/>
      <c r="X992" s="253"/>
    </row>
    <row r="993" spans="1:6" ht="24.75" customHeight="1">
      <c r="A993" s="1179" t="s">
        <v>353</v>
      </c>
      <c r="B993" s="1180"/>
      <c r="C993" s="1180"/>
      <c r="D993" s="1181"/>
      <c r="E993" s="202"/>
      <c r="F993" s="21"/>
    </row>
    <row r="994" spans="1:6" ht="39" customHeight="1">
      <c r="A994" s="148" t="s">
        <v>62</v>
      </c>
      <c r="B994" s="149" t="s">
        <v>22</v>
      </c>
      <c r="C994" s="149" t="s">
        <v>23</v>
      </c>
      <c r="D994" s="570" t="s">
        <v>24</v>
      </c>
      <c r="F994" s="34"/>
    </row>
    <row r="995" spans="1:24" s="584" customFormat="1" ht="18" customHeight="1">
      <c r="A995" s="1169" t="s">
        <v>37</v>
      </c>
      <c r="B995" s="585" t="s">
        <v>385</v>
      </c>
      <c r="C995" s="1298"/>
      <c r="D995" s="1296">
        <v>401.96</v>
      </c>
      <c r="E995" s="580"/>
      <c r="F995" s="581"/>
      <c r="G995" s="582"/>
      <c r="H995" s="582"/>
      <c r="I995" s="583"/>
      <c r="J995" s="582"/>
      <c r="K995" s="582"/>
      <c r="L995" s="582"/>
      <c r="M995" s="582"/>
      <c r="N995" s="582"/>
      <c r="O995" s="582"/>
      <c r="P995" s="1251"/>
      <c r="Q995" s="582"/>
      <c r="R995" s="582"/>
      <c r="S995" s="582"/>
      <c r="T995" s="582"/>
      <c r="U995" s="582"/>
      <c r="V995" s="582"/>
      <c r="W995" s="582"/>
      <c r="X995" s="582"/>
    </row>
    <row r="996" spans="1:24" s="584" customFormat="1" ht="18" customHeight="1">
      <c r="A996" s="1170"/>
      <c r="B996" s="585" t="s">
        <v>73</v>
      </c>
      <c r="C996" s="813" t="s">
        <v>405</v>
      </c>
      <c r="D996" s="1297">
        <v>282</v>
      </c>
      <c r="E996" s="580"/>
      <c r="F996" s="581"/>
      <c r="G996" s="582"/>
      <c r="H996" s="582"/>
      <c r="I996" s="583"/>
      <c r="J996" s="582"/>
      <c r="K996" s="582"/>
      <c r="L996" s="582"/>
      <c r="M996" s="582"/>
      <c r="N996" s="582"/>
      <c r="O996" s="582"/>
      <c r="P996" s="1251"/>
      <c r="Q996" s="582"/>
      <c r="R996" s="582"/>
      <c r="S996" s="582"/>
      <c r="T996" s="582"/>
      <c r="U996" s="582"/>
      <c r="V996" s="582"/>
      <c r="W996" s="582"/>
      <c r="X996" s="582"/>
    </row>
    <row r="997" spans="1:24" s="584" customFormat="1" ht="18" customHeight="1">
      <c r="A997" s="1170"/>
      <c r="B997" s="586" t="s">
        <v>108</v>
      </c>
      <c r="C997" s="813" t="s">
        <v>406</v>
      </c>
      <c r="D997" s="1297">
        <v>-56.32</v>
      </c>
      <c r="E997" s="580"/>
      <c r="F997" s="587"/>
      <c r="G997" s="582"/>
      <c r="H997" s="582"/>
      <c r="I997" s="583"/>
      <c r="J997" s="582"/>
      <c r="K997" s="582"/>
      <c r="L997" s="582"/>
      <c r="M997" s="582"/>
      <c r="N997" s="582"/>
      <c r="O997" s="582"/>
      <c r="P997" s="1251"/>
      <c r="Q997" s="582"/>
      <c r="R997" s="582"/>
      <c r="S997" s="582"/>
      <c r="T997" s="582"/>
      <c r="U997" s="582"/>
      <c r="V997" s="582"/>
      <c r="W997" s="582"/>
      <c r="X997" s="582"/>
    </row>
    <row r="998" spans="1:24" s="584" customFormat="1" ht="18" customHeight="1">
      <c r="A998" s="1170"/>
      <c r="B998" s="588" t="s">
        <v>223</v>
      </c>
      <c r="C998" s="1299" t="s">
        <v>407</v>
      </c>
      <c r="D998" s="1297">
        <v>395.25</v>
      </c>
      <c r="E998" s="580"/>
      <c r="F998" s="589"/>
      <c r="G998" s="582"/>
      <c r="H998" s="582"/>
      <c r="I998" s="583"/>
      <c r="J998" s="582"/>
      <c r="K998" s="582"/>
      <c r="L998" s="582"/>
      <c r="M998" s="582"/>
      <c r="N998" s="582"/>
      <c r="O998" s="582"/>
      <c r="P998" s="1251"/>
      <c r="Q998" s="582"/>
      <c r="R998" s="582"/>
      <c r="S998" s="582"/>
      <c r="T998" s="582"/>
      <c r="U998" s="582"/>
      <c r="V998" s="582"/>
      <c r="W998" s="582"/>
      <c r="X998" s="582"/>
    </row>
    <row r="999" spans="1:24" s="584" customFormat="1" ht="18" customHeight="1">
      <c r="A999" s="1128" t="s">
        <v>77</v>
      </c>
      <c r="B999" s="1129"/>
      <c r="C999" s="1130"/>
      <c r="D999" s="828">
        <f>SUM(D996:D998)</f>
        <v>620.9300000000001</v>
      </c>
      <c r="E999" s="580"/>
      <c r="F999" s="590"/>
      <c r="G999" s="582"/>
      <c r="H999" s="582"/>
      <c r="I999" s="583"/>
      <c r="J999" s="582"/>
      <c r="K999" s="582"/>
      <c r="L999" s="582"/>
      <c r="M999" s="582"/>
      <c r="N999" s="582"/>
      <c r="O999" s="582"/>
      <c r="P999" s="1251"/>
      <c r="Q999" s="582"/>
      <c r="R999" s="582"/>
      <c r="S999" s="582"/>
      <c r="T999" s="582"/>
      <c r="U999" s="582"/>
      <c r="V999" s="582"/>
      <c r="W999" s="582"/>
      <c r="X999" s="582"/>
    </row>
    <row r="1000" spans="1:24" s="584" customFormat="1" ht="18" customHeight="1" thickBot="1">
      <c r="A1000" s="1124" t="s">
        <v>28</v>
      </c>
      <c r="B1000" s="1125"/>
      <c r="C1000" s="1126"/>
      <c r="D1000" s="591">
        <f>D999+D995</f>
        <v>1022.8900000000001</v>
      </c>
      <c r="E1000" s="580"/>
      <c r="G1000" s="582"/>
      <c r="H1000" s="582"/>
      <c r="I1000" s="583"/>
      <c r="J1000" s="582"/>
      <c r="K1000" s="582"/>
      <c r="L1000" s="582"/>
      <c r="M1000" s="582"/>
      <c r="N1000" s="582"/>
      <c r="O1000" s="582"/>
      <c r="P1000" s="1251"/>
      <c r="Q1000" s="582"/>
      <c r="R1000" s="582"/>
      <c r="S1000" s="582"/>
      <c r="T1000" s="582"/>
      <c r="U1000" s="582"/>
      <c r="V1000" s="582"/>
      <c r="W1000" s="582"/>
      <c r="X1000" s="582"/>
    </row>
    <row r="1001" spans="10:12" ht="15">
      <c r="J1001" s="253"/>
      <c r="K1001" s="253"/>
      <c r="L1001" s="253"/>
    </row>
    <row r="1002" spans="1:24" s="243" customFormat="1" ht="15.75" thickBot="1">
      <c r="A1002" s="263" t="s">
        <v>325</v>
      </c>
      <c r="E1002" s="244"/>
      <c r="G1002" s="611"/>
      <c r="H1002" s="253"/>
      <c r="I1002" s="369"/>
      <c r="J1002" s="35"/>
      <c r="K1002" s="35"/>
      <c r="L1002" s="35"/>
      <c r="M1002" s="253"/>
      <c r="N1002" s="253"/>
      <c r="O1002" s="253"/>
      <c r="P1002" s="1237"/>
      <c r="Q1002" s="253"/>
      <c r="R1002" s="253"/>
      <c r="S1002" s="253"/>
      <c r="T1002" s="253"/>
      <c r="U1002" s="253"/>
      <c r="V1002" s="253"/>
      <c r="W1002" s="253"/>
      <c r="X1002" s="253"/>
    </row>
    <row r="1003" spans="1:6" ht="29.25" customHeight="1">
      <c r="A1003" s="84" t="s">
        <v>2</v>
      </c>
      <c r="B1003" s="85"/>
      <c r="C1003" s="85" t="s">
        <v>3</v>
      </c>
      <c r="D1003" s="85" t="s">
        <v>4</v>
      </c>
      <c r="E1003" s="210" t="s">
        <v>5</v>
      </c>
      <c r="F1003" s="86" t="s">
        <v>6</v>
      </c>
    </row>
    <row r="1004" spans="1:12" ht="18" customHeight="1">
      <c r="A1004" s="143">
        <v>1</v>
      </c>
      <c r="B1004" s="120">
        <v>2</v>
      </c>
      <c r="C1004" s="120">
        <v>3</v>
      </c>
      <c r="D1004" s="120">
        <v>4</v>
      </c>
      <c r="E1004" s="209" t="s">
        <v>7</v>
      </c>
      <c r="F1004" s="144">
        <v>6</v>
      </c>
      <c r="I1004" s="377"/>
      <c r="J1004" s="65"/>
      <c r="K1004" s="65"/>
      <c r="L1004" s="65"/>
    </row>
    <row r="1005" spans="1:24" ht="31.5" customHeight="1">
      <c r="A1005" s="138">
        <v>1</v>
      </c>
      <c r="B1005" s="668" t="s">
        <v>396</v>
      </c>
      <c r="C1005" s="421">
        <v>401.96</v>
      </c>
      <c r="D1005" s="301">
        <v>401.96</v>
      </c>
      <c r="E1005" s="571">
        <f>D1005-C1005</f>
        <v>0</v>
      </c>
      <c r="F1005" s="572">
        <f>E1005/C1005</f>
        <v>0</v>
      </c>
      <c r="G1005" s="718"/>
      <c r="H1005" s="65"/>
      <c r="I1005" s="377"/>
      <c r="J1005" s="65"/>
      <c r="K1005" s="65"/>
      <c r="L1005" s="65"/>
      <c r="M1005" s="65"/>
      <c r="N1005" s="65"/>
      <c r="O1005" s="65"/>
      <c r="P1005" s="1239"/>
      <c r="Q1005" s="65"/>
      <c r="R1005" s="65"/>
      <c r="S1005" s="65"/>
      <c r="T1005" s="65"/>
      <c r="U1005" s="65"/>
      <c r="V1005" s="65"/>
      <c r="W1005" s="65"/>
      <c r="X1005" s="65"/>
    </row>
    <row r="1006" spans="1:24" ht="16.5" customHeight="1">
      <c r="A1006" s="138">
        <v>2</v>
      </c>
      <c r="B1006" s="54" t="s">
        <v>339</v>
      </c>
      <c r="C1006" s="421">
        <v>988.94</v>
      </c>
      <c r="D1006" s="421">
        <v>988.94</v>
      </c>
      <c r="E1006" s="571">
        <f>D1006-C1006</f>
        <v>0</v>
      </c>
      <c r="F1006" s="572">
        <f>E1006/C1006</f>
        <v>0</v>
      </c>
      <c r="G1006" s="718"/>
      <c r="H1006" s="65"/>
      <c r="I1006" s="377"/>
      <c r="J1006" s="65"/>
      <c r="K1006" s="65"/>
      <c r="L1006" s="65"/>
      <c r="M1006" s="65"/>
      <c r="N1006" s="65"/>
      <c r="O1006" s="65"/>
      <c r="P1006" s="1239"/>
      <c r="Q1006" s="65"/>
      <c r="R1006" s="65"/>
      <c r="S1006" s="65"/>
      <c r="T1006" s="65"/>
      <c r="U1006" s="65"/>
      <c r="V1006" s="65"/>
      <c r="W1006" s="65"/>
      <c r="X1006" s="65"/>
    </row>
    <row r="1007" spans="1:24" ht="39.75" customHeight="1">
      <c r="A1007" s="138">
        <v>3</v>
      </c>
      <c r="B1007" s="54" t="s">
        <v>354</v>
      </c>
      <c r="C1007" s="1300">
        <v>586.15</v>
      </c>
      <c r="D1007" s="421">
        <v>586.15</v>
      </c>
      <c r="E1007" s="571">
        <f>D1007-C1007</f>
        <v>0</v>
      </c>
      <c r="F1007" s="572">
        <f>E1007/C1007</f>
        <v>0</v>
      </c>
      <c r="G1007" s="718"/>
      <c r="H1007" s="65"/>
      <c r="I1007" s="377"/>
      <c r="J1007" s="65"/>
      <c r="K1007" s="65"/>
      <c r="L1007" s="65"/>
      <c r="M1007" s="65"/>
      <c r="N1007" s="65"/>
      <c r="O1007" s="65"/>
      <c r="P1007" s="1239"/>
      <c r="Q1007" s="65"/>
      <c r="R1007" s="65"/>
      <c r="S1007" s="65"/>
      <c r="T1007" s="65"/>
      <c r="U1007" s="65"/>
      <c r="V1007" s="65"/>
      <c r="W1007" s="65"/>
      <c r="X1007" s="65"/>
    </row>
    <row r="1008" spans="1:24" ht="18" customHeight="1" thickBot="1">
      <c r="A1008" s="147">
        <v>4</v>
      </c>
      <c r="B1008" s="139" t="s">
        <v>31</v>
      </c>
      <c r="C1008" s="140">
        <f>C1005+C1007</f>
        <v>988.1099999999999</v>
      </c>
      <c r="D1008" s="140">
        <f>D1005+D1007</f>
        <v>988.1099999999999</v>
      </c>
      <c r="E1008" s="573">
        <f>D1008-C1008</f>
        <v>0</v>
      </c>
      <c r="F1008" s="574">
        <f>SUM(F1005:F1007)</f>
        <v>0</v>
      </c>
      <c r="G1008" s="718"/>
      <c r="H1008" s="65"/>
      <c r="M1008" s="65"/>
      <c r="N1008" s="65"/>
      <c r="O1008" s="65"/>
      <c r="P1008" s="1239"/>
      <c r="Q1008" s="65"/>
      <c r="R1008" s="65"/>
      <c r="S1008" s="65"/>
      <c r="T1008" s="65"/>
      <c r="U1008" s="65"/>
      <c r="V1008" s="65"/>
      <c r="W1008" s="65"/>
      <c r="X1008" s="65"/>
    </row>
    <row r="1009" spans="5:12" ht="12" customHeight="1">
      <c r="E1009" s="669"/>
      <c r="F1009" s="163"/>
      <c r="J1009" s="253"/>
      <c r="K1009" s="253"/>
      <c r="L1009" s="253"/>
    </row>
    <row r="1010" spans="1:24" s="243" customFormat="1" ht="24.75" customHeight="1" thickBot="1">
      <c r="A1010" s="263" t="s">
        <v>355</v>
      </c>
      <c r="D1010" s="578" t="s">
        <v>29</v>
      </c>
      <c r="E1010" s="1127" t="s">
        <v>397</v>
      </c>
      <c r="F1010" s="1127"/>
      <c r="G1010" s="611"/>
      <c r="H1010" s="253"/>
      <c r="I1010" s="353"/>
      <c r="J1010" s="353"/>
      <c r="K1010" s="353"/>
      <c r="L1010" s="353"/>
      <c r="M1010" s="253"/>
      <c r="N1010" s="253"/>
      <c r="O1010" s="253"/>
      <c r="P1010" s="1237"/>
      <c r="Q1010" s="253"/>
      <c r="R1010" s="253"/>
      <c r="S1010" s="253"/>
      <c r="T1010" s="253"/>
      <c r="U1010" s="253"/>
      <c r="V1010" s="253"/>
      <c r="W1010" s="253"/>
      <c r="X1010" s="253"/>
    </row>
    <row r="1011" spans="1:24" ht="30">
      <c r="A1011" s="118" t="s">
        <v>2</v>
      </c>
      <c r="B1011" s="102" t="s">
        <v>38</v>
      </c>
      <c r="C1011" s="102" t="s">
        <v>339</v>
      </c>
      <c r="D1011" s="102" t="s">
        <v>125</v>
      </c>
      <c r="E1011" s="217" t="s">
        <v>126</v>
      </c>
      <c r="F1011" s="102" t="s">
        <v>39</v>
      </c>
      <c r="G1011" s="737" t="s">
        <v>40</v>
      </c>
      <c r="H1011" s="353"/>
      <c r="I1011" s="354"/>
      <c r="J1011" s="354"/>
      <c r="K1011" s="354"/>
      <c r="L1011" s="354"/>
      <c r="M1011" s="353"/>
      <c r="N1011" s="353"/>
      <c r="O1011" s="353"/>
      <c r="P1011" s="1248"/>
      <c r="Q1011" s="353"/>
      <c r="R1011" s="353"/>
      <c r="S1011" s="353"/>
      <c r="T1011" s="353"/>
      <c r="U1011" s="353"/>
      <c r="V1011" s="353"/>
      <c r="W1011" s="353"/>
      <c r="X1011" s="353"/>
    </row>
    <row r="1012" spans="1:24" s="21" customFormat="1" ht="15">
      <c r="A1012" s="145">
        <v>1</v>
      </c>
      <c r="B1012" s="146">
        <v>2</v>
      </c>
      <c r="C1012" s="146">
        <v>3</v>
      </c>
      <c r="D1012" s="191">
        <v>4</v>
      </c>
      <c r="E1012" s="494">
        <v>5</v>
      </c>
      <c r="F1012" s="146">
        <v>6</v>
      </c>
      <c r="G1012" s="738">
        <v>7</v>
      </c>
      <c r="H1012" s="354"/>
      <c r="I1012" s="355"/>
      <c r="J1012" s="355"/>
      <c r="K1012" s="355"/>
      <c r="L1012" s="355"/>
      <c r="M1012" s="354"/>
      <c r="N1012" s="354"/>
      <c r="O1012" s="354"/>
      <c r="P1012" s="1274"/>
      <c r="Q1012" s="354"/>
      <c r="R1012" s="354"/>
      <c r="S1012" s="354"/>
      <c r="T1012" s="354"/>
      <c r="U1012" s="354"/>
      <c r="V1012" s="354"/>
      <c r="W1012" s="354"/>
      <c r="X1012" s="354"/>
    </row>
    <row r="1013" spans="1:24" s="577" customFormat="1" ht="30.75" customHeight="1">
      <c r="A1013" s="575">
        <v>1</v>
      </c>
      <c r="B1013" s="576" t="s">
        <v>41</v>
      </c>
      <c r="C1013" s="422">
        <v>494.48</v>
      </c>
      <c r="D1013" s="422">
        <v>645.04</v>
      </c>
      <c r="E1013" s="486">
        <v>372</v>
      </c>
      <c r="F1013" s="487">
        <f>E1013/C1013</f>
        <v>0.7523054521922019</v>
      </c>
      <c r="G1013" s="739">
        <f>D1013-E1013</f>
        <v>273.03999999999996</v>
      </c>
      <c r="H1013" s="355"/>
      <c r="I1013" s="355">
        <f>E1013/E1015</f>
        <v>0.6371608659906823</v>
      </c>
      <c r="J1013" s="355"/>
      <c r="K1013" s="355"/>
      <c r="L1013" s="355"/>
      <c r="M1013" s="355"/>
      <c r="N1013" s="355"/>
      <c r="O1013" s="355"/>
      <c r="P1013" s="1275"/>
      <c r="Q1013" s="355"/>
      <c r="R1013" s="355"/>
      <c r="S1013" s="355"/>
      <c r="T1013" s="355"/>
      <c r="U1013" s="355"/>
      <c r="V1013" s="355"/>
      <c r="W1013" s="355"/>
      <c r="X1013" s="355"/>
    </row>
    <row r="1014" spans="1:24" s="21" customFormat="1" ht="48.75" customHeight="1">
      <c r="A1014" s="529">
        <v>2</v>
      </c>
      <c r="B1014" s="530" t="s">
        <v>124</v>
      </c>
      <c r="C1014" s="528">
        <v>494.46</v>
      </c>
      <c r="D1014" s="422">
        <v>343.07</v>
      </c>
      <c r="E1014" s="531">
        <v>211.84</v>
      </c>
      <c r="F1014" s="532">
        <f>E1014/C1014</f>
        <v>0.4284269708368726</v>
      </c>
      <c r="G1014" s="739">
        <f>D1014-E1014</f>
        <v>131.23</v>
      </c>
      <c r="H1014" s="355"/>
      <c r="I1014" s="355"/>
      <c r="J1014" s="452"/>
      <c r="K1014" s="355"/>
      <c r="L1014" s="355"/>
      <c r="M1014" s="355"/>
      <c r="N1014" s="355"/>
      <c r="O1014" s="355"/>
      <c r="P1014" s="1275"/>
      <c r="Q1014" s="355"/>
      <c r="R1014" s="355"/>
      <c r="S1014" s="355"/>
      <c r="T1014" s="355"/>
      <c r="U1014" s="355"/>
      <c r="V1014" s="355"/>
      <c r="W1014" s="355"/>
      <c r="X1014" s="355"/>
    </row>
    <row r="1015" spans="1:24" s="21" customFormat="1" ht="22.5" customHeight="1" thickBot="1">
      <c r="A1015" s="1152" t="s">
        <v>17</v>
      </c>
      <c r="B1015" s="1153"/>
      <c r="C1015" s="423">
        <f>C1013+C1014</f>
        <v>988.94</v>
      </c>
      <c r="D1015" s="423">
        <f>D1013+D1014</f>
        <v>988.1099999999999</v>
      </c>
      <c r="E1015" s="423">
        <f>E1013+E1014</f>
        <v>583.84</v>
      </c>
      <c r="F1015" s="424">
        <f>E1015/C1015</f>
        <v>0.5903694865209214</v>
      </c>
      <c r="G1015" s="740">
        <f>D1015-E1015</f>
        <v>404.26999999999987</v>
      </c>
      <c r="H1015" s="356"/>
      <c r="I1015" s="495"/>
      <c r="J1015" s="27"/>
      <c r="K1015" s="27"/>
      <c r="L1015" s="27"/>
      <c r="M1015" s="356"/>
      <c r="N1015" s="356"/>
      <c r="O1015" s="356"/>
      <c r="P1015" s="1276"/>
      <c r="Q1015" s="356"/>
      <c r="R1015" s="356"/>
      <c r="S1015" s="356"/>
      <c r="T1015" s="356"/>
      <c r="U1015" s="356"/>
      <c r="V1015" s="356"/>
      <c r="W1015" s="356"/>
      <c r="X1015" s="356"/>
    </row>
    <row r="1016" spans="1:24" s="21" customFormat="1" ht="15">
      <c r="A1016" s="163"/>
      <c r="B1016" s="1"/>
      <c r="C1016" s="1"/>
      <c r="D1016" s="163"/>
      <c r="E1016" s="9"/>
      <c r="F1016" s="1"/>
      <c r="G1016" s="582"/>
      <c r="H1016" s="27"/>
      <c r="I1016" s="385"/>
      <c r="J1016" s="264"/>
      <c r="K1016" s="264"/>
      <c r="L1016" s="264"/>
      <c r="M1016" s="27"/>
      <c r="N1016" s="27"/>
      <c r="O1016" s="27"/>
      <c r="P1016" s="1236"/>
      <c r="Q1016" s="27"/>
      <c r="R1016" s="27"/>
      <c r="S1016" s="27"/>
      <c r="T1016" s="27"/>
      <c r="U1016" s="27"/>
      <c r="V1016" s="27"/>
      <c r="W1016" s="27"/>
      <c r="X1016" s="27"/>
    </row>
    <row r="1017" spans="1:24" s="251" customFormat="1" ht="15.75">
      <c r="A1017" s="1135" t="s">
        <v>138</v>
      </c>
      <c r="B1017" s="1135"/>
      <c r="C1017" s="1135"/>
      <c r="D1017" s="1135"/>
      <c r="E1017" s="1135"/>
      <c r="F1017" s="1135"/>
      <c r="G1017" s="611"/>
      <c r="H1017" s="264"/>
      <c r="I1017" s="369"/>
      <c r="J1017" s="253"/>
      <c r="K1017" s="253"/>
      <c r="L1017" s="253"/>
      <c r="M1017" s="264"/>
      <c r="N1017" s="264"/>
      <c r="O1017" s="264"/>
      <c r="P1017" s="1240"/>
      <c r="Q1017" s="264"/>
      <c r="R1017" s="264"/>
      <c r="S1017" s="264"/>
      <c r="T1017" s="264"/>
      <c r="U1017" s="264"/>
      <c r="V1017" s="264"/>
      <c r="W1017" s="264"/>
      <c r="X1017" s="264"/>
    </row>
    <row r="1018" spans="1:24" s="251" customFormat="1" ht="15.75" thickBot="1">
      <c r="A1018" s="250" t="s">
        <v>139</v>
      </c>
      <c r="C1018" s="264"/>
      <c r="E1018" s="609"/>
      <c r="F1018" s="610"/>
      <c r="G1018" s="611"/>
      <c r="H1018" s="253"/>
      <c r="I1018" s="369"/>
      <c r="J1018" s="35"/>
      <c r="K1018" s="35"/>
      <c r="L1018" s="35"/>
      <c r="M1018" s="253"/>
      <c r="N1018" s="253"/>
      <c r="O1018" s="253"/>
      <c r="P1018" s="1237"/>
      <c r="Q1018" s="253"/>
      <c r="R1018" s="253"/>
      <c r="S1018" s="253"/>
      <c r="T1018" s="253"/>
      <c r="U1018" s="253"/>
      <c r="V1018" s="253"/>
      <c r="W1018" s="253"/>
      <c r="X1018" s="253"/>
    </row>
    <row r="1019" spans="1:24" s="670" customFormat="1" ht="15">
      <c r="A1019" s="1132" t="s">
        <v>356</v>
      </c>
      <c r="B1019" s="1133"/>
      <c r="C1019" s="1133"/>
      <c r="D1019" s="1134"/>
      <c r="E1019" s="580"/>
      <c r="F1019" s="584"/>
      <c r="G1019" s="582"/>
      <c r="H1019" s="605"/>
      <c r="I1019" s="606"/>
      <c r="J1019" s="605"/>
      <c r="K1019" s="605"/>
      <c r="L1019" s="605"/>
      <c r="M1019" s="605"/>
      <c r="N1019" s="605"/>
      <c r="O1019" s="605"/>
      <c r="P1019" s="1277"/>
      <c r="Q1019" s="605"/>
      <c r="R1019" s="605"/>
      <c r="S1019" s="605"/>
      <c r="T1019" s="605"/>
      <c r="U1019" s="605"/>
      <c r="V1019" s="605"/>
      <c r="W1019" s="605"/>
      <c r="X1019" s="605"/>
    </row>
    <row r="1020" spans="1:24" s="670" customFormat="1" ht="27">
      <c r="A1020" s="607" t="s">
        <v>21</v>
      </c>
      <c r="B1020" s="608" t="s">
        <v>22</v>
      </c>
      <c r="C1020" s="608" t="s">
        <v>23</v>
      </c>
      <c r="D1020" s="612" t="s">
        <v>24</v>
      </c>
      <c r="E1020" s="580"/>
      <c r="F1020" s="581"/>
      <c r="G1020" s="582"/>
      <c r="H1020" s="605"/>
      <c r="I1020" s="606"/>
      <c r="J1020" s="605"/>
      <c r="K1020" s="605"/>
      <c r="L1020" s="605"/>
      <c r="M1020" s="605"/>
      <c r="N1020" s="605"/>
      <c r="O1020" s="605"/>
      <c r="P1020" s="1277"/>
      <c r="Q1020" s="605"/>
      <c r="R1020" s="605"/>
      <c r="S1020" s="605"/>
      <c r="T1020" s="605"/>
      <c r="U1020" s="605"/>
      <c r="V1020" s="605"/>
      <c r="W1020" s="605"/>
      <c r="X1020" s="605"/>
    </row>
    <row r="1021" spans="1:24" s="584" customFormat="1" ht="18" customHeight="1">
      <c r="A1021" s="1169" t="s">
        <v>157</v>
      </c>
      <c r="B1021" s="585" t="s">
        <v>385</v>
      </c>
      <c r="C1021" s="1298"/>
      <c r="D1021" s="1303">
        <v>171.08999999999997</v>
      </c>
      <c r="E1021" s="580"/>
      <c r="F1021" s="581"/>
      <c r="G1021" s="582"/>
      <c r="H1021" s="582"/>
      <c r="I1021" s="583"/>
      <c r="J1021" s="582"/>
      <c r="K1021" s="582"/>
      <c r="L1021" s="582"/>
      <c r="M1021" s="582"/>
      <c r="N1021" s="582"/>
      <c r="O1021" s="582"/>
      <c r="P1021" s="1251"/>
      <c r="Q1021" s="582"/>
      <c r="R1021" s="582"/>
      <c r="S1021" s="582"/>
      <c r="T1021" s="582"/>
      <c r="U1021" s="582"/>
      <c r="V1021" s="582"/>
      <c r="W1021" s="582"/>
      <c r="X1021" s="582"/>
    </row>
    <row r="1022" spans="1:24" s="584" customFormat="1" ht="18" customHeight="1">
      <c r="A1022" s="1170"/>
      <c r="B1022" s="585" t="s">
        <v>73</v>
      </c>
      <c r="C1022" s="813" t="s">
        <v>405</v>
      </c>
      <c r="D1022" s="1301">
        <v>359.59999999999997</v>
      </c>
      <c r="E1022" s="580"/>
      <c r="F1022" s="581"/>
      <c r="G1022" s="582"/>
      <c r="H1022" s="582"/>
      <c r="I1022" s="583"/>
      <c r="J1022" s="582"/>
      <c r="K1022" s="582"/>
      <c r="L1022" s="582"/>
      <c r="M1022" s="582"/>
      <c r="N1022" s="582"/>
      <c r="O1022" s="582"/>
      <c r="P1022" s="1251"/>
      <c r="Q1022" s="582"/>
      <c r="R1022" s="582"/>
      <c r="S1022" s="582"/>
      <c r="T1022" s="582"/>
      <c r="U1022" s="582"/>
      <c r="V1022" s="582"/>
      <c r="W1022" s="582"/>
      <c r="X1022" s="582"/>
    </row>
    <row r="1023" spans="1:24" s="584" customFormat="1" ht="18" customHeight="1">
      <c r="A1023" s="1170"/>
      <c r="B1023" s="586" t="s">
        <v>26</v>
      </c>
      <c r="C1023" s="813" t="s">
        <v>406</v>
      </c>
      <c r="D1023" s="1302">
        <v>323.77000000000004</v>
      </c>
      <c r="E1023" s="580"/>
      <c r="F1023" s="581"/>
      <c r="G1023" s="582"/>
      <c r="H1023" s="582"/>
      <c r="I1023" s="583"/>
      <c r="J1023" s="582"/>
      <c r="K1023" s="582"/>
      <c r="L1023" s="582"/>
      <c r="M1023" s="582"/>
      <c r="N1023" s="582"/>
      <c r="O1023" s="582"/>
      <c r="P1023" s="1251"/>
      <c r="Q1023" s="582"/>
      <c r="R1023" s="582"/>
      <c r="S1023" s="582"/>
      <c r="T1023" s="582"/>
      <c r="U1023" s="582"/>
      <c r="V1023" s="582"/>
      <c r="W1023" s="582"/>
      <c r="X1023" s="582"/>
    </row>
    <row r="1024" spans="1:24" s="584" customFormat="1" ht="18" customHeight="1">
      <c r="A1024" s="1170"/>
      <c r="B1024" s="588" t="s">
        <v>27</v>
      </c>
      <c r="C1024" s="1299" t="s">
        <v>407</v>
      </c>
      <c r="D1024" s="1301">
        <v>569.6500000000001</v>
      </c>
      <c r="E1024" s="580"/>
      <c r="F1024" s="589"/>
      <c r="G1024" s="582"/>
      <c r="H1024" s="582"/>
      <c r="I1024" s="583"/>
      <c r="J1024" s="582"/>
      <c r="K1024" s="582"/>
      <c r="L1024" s="582"/>
      <c r="M1024" s="582"/>
      <c r="N1024" s="582"/>
      <c r="O1024" s="582"/>
      <c r="P1024" s="1251"/>
      <c r="Q1024" s="582"/>
      <c r="R1024" s="582"/>
      <c r="S1024" s="582"/>
      <c r="T1024" s="582"/>
      <c r="U1024" s="582"/>
      <c r="V1024" s="582"/>
      <c r="W1024" s="582"/>
      <c r="X1024" s="582"/>
    </row>
    <row r="1025" spans="1:24" s="584" customFormat="1" ht="18" customHeight="1" thickBot="1">
      <c r="A1025" s="1136" t="s">
        <v>77</v>
      </c>
      <c r="B1025" s="1137"/>
      <c r="C1025" s="1138"/>
      <c r="D1025" s="595">
        <f>D1022+D1023+D1024</f>
        <v>1253.02</v>
      </c>
      <c r="E1025" s="580"/>
      <c r="F1025" s="604"/>
      <c r="G1025" s="582"/>
      <c r="H1025" s="582"/>
      <c r="I1025" s="583"/>
      <c r="J1025" s="582"/>
      <c r="K1025" s="582"/>
      <c r="L1025" s="582"/>
      <c r="M1025" s="582"/>
      <c r="N1025" s="582"/>
      <c r="O1025" s="582"/>
      <c r="P1025" s="1251"/>
      <c r="Q1025" s="582"/>
      <c r="R1025" s="582"/>
      <c r="S1025" s="582"/>
      <c r="T1025" s="582"/>
      <c r="U1025" s="582"/>
      <c r="V1025" s="582"/>
      <c r="W1025" s="582"/>
      <c r="X1025" s="582"/>
    </row>
    <row r="1026" spans="1:24" s="21" customFormat="1" ht="18" customHeight="1">
      <c r="A1026" s="497"/>
      <c r="B1026" s="497"/>
      <c r="C1026" s="497"/>
      <c r="D1026" s="498"/>
      <c r="E1026" s="9"/>
      <c r="F1026" s="41"/>
      <c r="G1026" s="582"/>
      <c r="H1026" s="27"/>
      <c r="I1026" s="369"/>
      <c r="J1026" s="35"/>
      <c r="K1026" s="35"/>
      <c r="L1026" s="35"/>
      <c r="M1026" s="27"/>
      <c r="N1026" s="27"/>
      <c r="O1026" s="27"/>
      <c r="P1026" s="1236"/>
      <c r="Q1026" s="27"/>
      <c r="R1026" s="27"/>
      <c r="S1026" s="27"/>
      <c r="T1026" s="27"/>
      <c r="U1026" s="27"/>
      <c r="V1026" s="27"/>
      <c r="W1026" s="27"/>
      <c r="X1026" s="27"/>
    </row>
    <row r="1027" spans="1:24" s="21" customFormat="1" ht="18" customHeight="1">
      <c r="A1027" s="497"/>
      <c r="B1027" s="497"/>
      <c r="C1027" s="497"/>
      <c r="D1027" s="498"/>
      <c r="E1027" s="9"/>
      <c r="F1027" s="41"/>
      <c r="G1027" s="582"/>
      <c r="H1027" s="27"/>
      <c r="I1027" s="369"/>
      <c r="J1027" s="35"/>
      <c r="K1027" s="35"/>
      <c r="L1027" s="35"/>
      <c r="M1027" s="27"/>
      <c r="N1027" s="27"/>
      <c r="O1027" s="27"/>
      <c r="P1027" s="1236"/>
      <c r="Q1027" s="27"/>
      <c r="R1027" s="27"/>
      <c r="S1027" s="27"/>
      <c r="T1027" s="27"/>
      <c r="U1027" s="27"/>
      <c r="V1027" s="27"/>
      <c r="W1027" s="27"/>
      <c r="X1027" s="27"/>
    </row>
    <row r="1028" spans="1:24" s="275" customFormat="1" ht="15.75" thickBot="1">
      <c r="A1028" s="263" t="s">
        <v>326</v>
      </c>
      <c r="B1028" s="243"/>
      <c r="C1028" s="243"/>
      <c r="D1028" s="243"/>
      <c r="E1028" s="244"/>
      <c r="F1028" s="243"/>
      <c r="G1028" s="611"/>
      <c r="H1028" s="253"/>
      <c r="I1028" s="369"/>
      <c r="J1028" s="35"/>
      <c r="K1028" s="35"/>
      <c r="L1028" s="35"/>
      <c r="M1028" s="253"/>
      <c r="N1028" s="253"/>
      <c r="O1028" s="253"/>
      <c r="P1028" s="1237"/>
      <c r="Q1028" s="253"/>
      <c r="R1028" s="253"/>
      <c r="S1028" s="253"/>
      <c r="T1028" s="253"/>
      <c r="U1028" s="253"/>
      <c r="V1028" s="253"/>
      <c r="W1028" s="253"/>
      <c r="X1028" s="253"/>
    </row>
    <row r="1029" spans="1:24" s="21" customFormat="1" ht="15">
      <c r="A1029" s="107" t="s">
        <v>2</v>
      </c>
      <c r="B1029" s="108" t="s">
        <v>164</v>
      </c>
      <c r="C1029" s="108" t="s">
        <v>3</v>
      </c>
      <c r="D1029" s="108" t="s">
        <v>4</v>
      </c>
      <c r="E1029" s="109" t="s">
        <v>5</v>
      </c>
      <c r="F1029" s="110" t="s">
        <v>6</v>
      </c>
      <c r="G1029" s="582"/>
      <c r="H1029" s="35"/>
      <c r="I1029" s="369"/>
      <c r="J1029" s="35"/>
      <c r="K1029" s="35"/>
      <c r="L1029" s="35"/>
      <c r="M1029" s="35"/>
      <c r="N1029" s="35"/>
      <c r="O1029" s="35"/>
      <c r="P1029" s="1219"/>
      <c r="Q1029" s="35"/>
      <c r="R1029" s="35"/>
      <c r="S1029" s="35"/>
      <c r="T1029" s="35"/>
      <c r="U1029" s="35"/>
      <c r="V1029" s="35"/>
      <c r="W1029" s="35"/>
      <c r="X1029" s="35"/>
    </row>
    <row r="1030" spans="1:24" s="21" customFormat="1" ht="18" customHeight="1">
      <c r="A1030" s="143">
        <v>1</v>
      </c>
      <c r="B1030" s="120">
        <v>2</v>
      </c>
      <c r="C1030" s="120">
        <v>3</v>
      </c>
      <c r="D1030" s="186">
        <v>4</v>
      </c>
      <c r="E1030" s="209" t="s">
        <v>7</v>
      </c>
      <c r="F1030" s="144">
        <v>6</v>
      </c>
      <c r="G1030" s="582"/>
      <c r="H1030" s="35"/>
      <c r="I1030" s="369"/>
      <c r="J1030" s="35"/>
      <c r="K1030" s="35"/>
      <c r="L1030" s="35"/>
      <c r="M1030" s="35"/>
      <c r="N1030" s="35"/>
      <c r="O1030" s="35"/>
      <c r="P1030" s="1219"/>
      <c r="Q1030" s="35"/>
      <c r="R1030" s="35"/>
      <c r="S1030" s="35"/>
      <c r="T1030" s="35"/>
      <c r="U1030" s="35"/>
      <c r="V1030" s="35"/>
      <c r="W1030" s="35"/>
      <c r="X1030" s="35"/>
    </row>
    <row r="1031" spans="1:24" s="21" customFormat="1" ht="39.75" customHeight="1">
      <c r="A1031" s="87">
        <v>1</v>
      </c>
      <c r="B1031" s="449" t="s">
        <v>306</v>
      </c>
      <c r="C1031" s="93">
        <v>171.08999999999997</v>
      </c>
      <c r="D1031" s="173">
        <f>D1021</f>
        <v>171.08999999999997</v>
      </c>
      <c r="E1031" s="220">
        <f>D1031-C1031</f>
        <v>0</v>
      </c>
      <c r="F1031" s="155">
        <f>E1031/C1031</f>
        <v>0</v>
      </c>
      <c r="G1031" s="582"/>
      <c r="H1031" s="35"/>
      <c r="I1031" s="369"/>
      <c r="J1031" s="35"/>
      <c r="K1031" s="35"/>
      <c r="L1031" s="35"/>
      <c r="M1031" s="35"/>
      <c r="N1031" s="35"/>
      <c r="O1031" s="35"/>
      <c r="P1031" s="1219"/>
      <c r="Q1031" s="35"/>
      <c r="R1031" s="35"/>
      <c r="S1031" s="35"/>
      <c r="T1031" s="35"/>
      <c r="U1031" s="35"/>
      <c r="V1031" s="35"/>
      <c r="W1031" s="35"/>
      <c r="X1031" s="35"/>
    </row>
    <row r="1032" spans="1:24" s="21" customFormat="1" ht="18" customHeight="1">
      <c r="A1032" s="87">
        <v>2</v>
      </c>
      <c r="B1032" s="17" t="s">
        <v>339</v>
      </c>
      <c r="C1032" s="93">
        <v>1438.4000000000003</v>
      </c>
      <c r="D1032" s="173">
        <v>1438.4000000000003</v>
      </c>
      <c r="E1032" s="220">
        <f>D1032-C1032</f>
        <v>0</v>
      </c>
      <c r="F1032" s="155">
        <f>E1032/C1032</f>
        <v>0</v>
      </c>
      <c r="G1032" s="582"/>
      <c r="H1032" s="35"/>
      <c r="I1032" s="369"/>
      <c r="J1032" s="35"/>
      <c r="K1032" s="35"/>
      <c r="L1032" s="35"/>
      <c r="M1032" s="35"/>
      <c r="N1032" s="35"/>
      <c r="O1032" s="35"/>
      <c r="P1032" s="1219"/>
      <c r="Q1032" s="35"/>
      <c r="R1032" s="35"/>
      <c r="S1032" s="35"/>
      <c r="T1032" s="35"/>
      <c r="U1032" s="35"/>
      <c r="V1032" s="35"/>
      <c r="W1032" s="35"/>
      <c r="X1032" s="35"/>
    </row>
    <row r="1033" spans="1:24" s="21" customFormat="1" ht="18" customHeight="1">
      <c r="A1033" s="87">
        <v>3</v>
      </c>
      <c r="B1033" s="17" t="s">
        <v>354</v>
      </c>
      <c r="C1033" s="93">
        <v>1253.02</v>
      </c>
      <c r="D1033" s="173">
        <v>1253.02</v>
      </c>
      <c r="E1033" s="220">
        <f>D1033-C1033</f>
        <v>0</v>
      </c>
      <c r="F1033" s="155">
        <f>E1033/C1033</f>
        <v>0</v>
      </c>
      <c r="G1033" s="582"/>
      <c r="H1033" s="35"/>
      <c r="I1033" s="369"/>
      <c r="J1033" s="35"/>
      <c r="K1033" s="35"/>
      <c r="L1033" s="35"/>
      <c r="M1033" s="35"/>
      <c r="N1033" s="35"/>
      <c r="O1033" s="35"/>
      <c r="P1033" s="1219"/>
      <c r="Q1033" s="35"/>
      <c r="R1033" s="35"/>
      <c r="S1033" s="35"/>
      <c r="T1033" s="35"/>
      <c r="U1033" s="35"/>
      <c r="V1033" s="35"/>
      <c r="W1033" s="35"/>
      <c r="X1033" s="35"/>
    </row>
    <row r="1034" spans="1:24" s="21" customFormat="1" ht="18" customHeight="1" thickBot="1">
      <c r="A1034" s="88">
        <v>4</v>
      </c>
      <c r="B1034" s="139" t="s">
        <v>125</v>
      </c>
      <c r="C1034" s="142">
        <f>C1031+C1033</f>
        <v>1424.11</v>
      </c>
      <c r="D1034" s="176">
        <f>D1031+D1033</f>
        <v>1424.11</v>
      </c>
      <c r="E1034" s="489">
        <f>D1034-C1034</f>
        <v>0</v>
      </c>
      <c r="F1034" s="527">
        <f>E1034/C1034</f>
        <v>0</v>
      </c>
      <c r="G1034" s="582"/>
      <c r="H1034" s="35"/>
      <c r="I1034" s="369"/>
      <c r="J1034" s="35"/>
      <c r="K1034" s="35"/>
      <c r="L1034" s="35"/>
      <c r="M1034" s="35"/>
      <c r="N1034" s="35"/>
      <c r="O1034" s="35"/>
      <c r="P1034" s="1219"/>
      <c r="Q1034" s="35"/>
      <c r="R1034" s="35"/>
      <c r="S1034" s="35"/>
      <c r="T1034" s="35"/>
      <c r="U1034" s="35"/>
      <c r="V1034" s="35"/>
      <c r="W1034" s="35"/>
      <c r="X1034" s="35"/>
    </row>
    <row r="1035" spans="1:24" s="21" customFormat="1" ht="16.5" customHeight="1">
      <c r="A1035" s="163"/>
      <c r="B1035" s="1"/>
      <c r="C1035" s="1"/>
      <c r="D1035" s="163"/>
      <c r="E1035" s="9"/>
      <c r="F1035" s="1"/>
      <c r="G1035" s="582"/>
      <c r="H1035" s="35"/>
      <c r="I1035" s="369"/>
      <c r="J1035" s="253"/>
      <c r="K1035" s="253"/>
      <c r="L1035" s="253"/>
      <c r="M1035" s="35"/>
      <c r="N1035" s="35"/>
      <c r="O1035" s="35"/>
      <c r="P1035" s="1219"/>
      <c r="Q1035" s="35"/>
      <c r="R1035" s="35"/>
      <c r="S1035" s="35"/>
      <c r="T1035" s="35"/>
      <c r="U1035" s="35"/>
      <c r="V1035" s="35"/>
      <c r="W1035" s="35"/>
      <c r="X1035" s="35"/>
    </row>
    <row r="1036" spans="1:24" s="251" customFormat="1" ht="17.25" customHeight="1">
      <c r="A1036" s="263" t="s">
        <v>408</v>
      </c>
      <c r="B1036" s="243"/>
      <c r="C1036" s="243"/>
      <c r="D1036" s="243"/>
      <c r="E1036" s="244"/>
      <c r="F1036" s="274"/>
      <c r="G1036" s="611"/>
      <c r="H1036" s="253"/>
      <c r="I1036" s="395"/>
      <c r="J1036" s="342"/>
      <c r="K1036" s="342"/>
      <c r="L1036" s="342"/>
      <c r="M1036" s="253"/>
      <c r="N1036" s="253"/>
      <c r="O1036" s="253"/>
      <c r="P1036" s="1237"/>
      <c r="Q1036" s="253"/>
      <c r="R1036" s="253"/>
      <c r="S1036" s="253"/>
      <c r="T1036" s="253"/>
      <c r="U1036" s="253"/>
      <c r="V1036" s="253"/>
      <c r="W1036" s="253"/>
      <c r="X1036" s="253"/>
    </row>
    <row r="1037" spans="1:24" s="279" customFormat="1" ht="15.75" thickBot="1">
      <c r="A1037" s="1171"/>
      <c r="B1037" s="1171"/>
      <c r="C1037" s="276"/>
      <c r="D1037" s="579" t="s">
        <v>29</v>
      </c>
      <c r="E1037" s="277"/>
      <c r="F1037" s="1131" t="s">
        <v>297</v>
      </c>
      <c r="G1037" s="1131"/>
      <c r="H1037" s="342"/>
      <c r="I1037" s="357"/>
      <c r="J1037" s="357"/>
      <c r="K1037" s="357"/>
      <c r="L1037" s="357"/>
      <c r="M1037" s="342"/>
      <c r="N1037" s="342"/>
      <c r="O1037" s="342"/>
      <c r="P1037" s="1278"/>
      <c r="Q1037" s="342"/>
      <c r="R1037" s="342"/>
      <c r="S1037" s="342"/>
      <c r="T1037" s="342"/>
      <c r="U1037" s="342"/>
      <c r="V1037" s="342"/>
      <c r="W1037" s="342"/>
      <c r="X1037" s="342"/>
    </row>
    <row r="1038" spans="1:24" s="21" customFormat="1" ht="27">
      <c r="A1038" s="107" t="s">
        <v>42</v>
      </c>
      <c r="B1038" s="108" t="s">
        <v>43</v>
      </c>
      <c r="C1038" s="108" t="s">
        <v>44</v>
      </c>
      <c r="D1038" s="108" t="s">
        <v>224</v>
      </c>
      <c r="E1038" s="109" t="s">
        <v>5</v>
      </c>
      <c r="F1038" s="108" t="s">
        <v>172</v>
      </c>
      <c r="G1038" s="741" t="s">
        <v>40</v>
      </c>
      <c r="H1038" s="357"/>
      <c r="I1038" s="358"/>
      <c r="J1038" s="358"/>
      <c r="K1038" s="358"/>
      <c r="L1038" s="358"/>
      <c r="M1038" s="357"/>
      <c r="N1038" s="357"/>
      <c r="O1038" s="357"/>
      <c r="P1038" s="1279"/>
      <c r="Q1038" s="357"/>
      <c r="R1038" s="357"/>
      <c r="S1038" s="357"/>
      <c r="T1038" s="357"/>
      <c r="U1038" s="357"/>
      <c r="V1038" s="357"/>
      <c r="W1038" s="357"/>
      <c r="X1038" s="357"/>
    </row>
    <row r="1039" spans="1:24" s="21" customFormat="1" ht="18" customHeight="1">
      <c r="A1039" s="138">
        <v>1</v>
      </c>
      <c r="B1039" s="33">
        <v>2</v>
      </c>
      <c r="C1039" s="33">
        <v>3</v>
      </c>
      <c r="D1039" s="33">
        <v>4</v>
      </c>
      <c r="E1039" s="182" t="s">
        <v>60</v>
      </c>
      <c r="F1039" s="33">
        <v>6</v>
      </c>
      <c r="G1039" s="742" t="s">
        <v>61</v>
      </c>
      <c r="H1039" s="358"/>
      <c r="I1039" s="451"/>
      <c r="J1039" s="359"/>
      <c r="K1039" s="359"/>
      <c r="L1039" s="359"/>
      <c r="M1039" s="358"/>
      <c r="N1039" s="358"/>
      <c r="O1039" s="358"/>
      <c r="P1039" s="1280"/>
      <c r="Q1039" s="358"/>
      <c r="R1039" s="358"/>
      <c r="S1039" s="358"/>
      <c r="T1039" s="358"/>
      <c r="U1039" s="358"/>
      <c r="V1039" s="358"/>
      <c r="W1039" s="358"/>
      <c r="X1039" s="358"/>
    </row>
    <row r="1040" spans="1:24" s="21" customFormat="1" ht="18" customHeight="1" thickBot="1">
      <c r="A1040" s="230">
        <f>C1034</f>
        <v>1424.11</v>
      </c>
      <c r="B1040" s="176">
        <f>D367</f>
        <v>91258.47059999999</v>
      </c>
      <c r="C1040" s="140">
        <f>B1040*1360/100000</f>
        <v>1241.1152001599999</v>
      </c>
      <c r="D1040" s="140">
        <v>1245.57</v>
      </c>
      <c r="E1040" s="671">
        <f>C1040-D1040</f>
        <v>-4.454799840000078</v>
      </c>
      <c r="F1040" s="141">
        <f>D1040/A1040</f>
        <v>0.8746304709608106</v>
      </c>
      <c r="G1040" s="743">
        <f>A1040-D1040</f>
        <v>178.53999999999996</v>
      </c>
      <c r="H1040" s="359"/>
      <c r="I1040" s="385">
        <f>D1040/A1040</f>
        <v>0.8746304709608106</v>
      </c>
      <c r="J1040" s="860">
        <f>D1040/C1032</f>
        <v>0.8659413236929919</v>
      </c>
      <c r="K1040" s="27"/>
      <c r="L1040" s="27"/>
      <c r="M1040" s="359"/>
      <c r="N1040" s="359"/>
      <c r="O1040" s="359"/>
      <c r="P1040" s="1281"/>
      <c r="Q1040" s="359"/>
      <c r="R1040" s="359"/>
      <c r="S1040" s="359"/>
      <c r="T1040" s="359"/>
      <c r="U1040" s="359"/>
      <c r="V1040" s="359"/>
      <c r="W1040" s="359"/>
      <c r="X1040" s="359"/>
    </row>
    <row r="1041" spans="1:24" s="21" customFormat="1" ht="15">
      <c r="A1041" s="163"/>
      <c r="B1041" s="1"/>
      <c r="C1041" s="1"/>
      <c r="D1041" s="163"/>
      <c r="E1041" s="9"/>
      <c r="F1041" s="1"/>
      <c r="G1041" s="582"/>
      <c r="H1041" s="27"/>
      <c r="I1041" s="385"/>
      <c r="J1041" s="27"/>
      <c r="K1041" s="27"/>
      <c r="L1041" s="27"/>
      <c r="M1041" s="27"/>
      <c r="N1041" s="27"/>
      <c r="O1041" s="27"/>
      <c r="P1041" s="1236"/>
      <c r="Q1041" s="27"/>
      <c r="R1041" s="27"/>
      <c r="S1041" s="27"/>
      <c r="T1041" s="27"/>
      <c r="U1041" s="27"/>
      <c r="V1041" s="27"/>
      <c r="W1041" s="27"/>
      <c r="X1041" s="27"/>
    </row>
    <row r="1042" spans="1:24" s="279" customFormat="1" ht="15.75">
      <c r="A1042" s="1172" t="s">
        <v>357</v>
      </c>
      <c r="B1042" s="1172"/>
      <c r="C1042" s="1172"/>
      <c r="D1042" s="1172"/>
      <c r="E1042" s="1172"/>
      <c r="G1042" s="744"/>
      <c r="H1042" s="278"/>
      <c r="I1042" s="385"/>
      <c r="J1042" s="264"/>
      <c r="K1042" s="264"/>
      <c r="L1042" s="264"/>
      <c r="M1042" s="278"/>
      <c r="N1042" s="278"/>
      <c r="O1042" s="278"/>
      <c r="P1042" s="1282"/>
      <c r="Q1042" s="278"/>
      <c r="R1042" s="278"/>
      <c r="S1042" s="278"/>
      <c r="T1042" s="278"/>
      <c r="U1042" s="278"/>
      <c r="V1042" s="278"/>
      <c r="W1042" s="278"/>
      <c r="X1042" s="278"/>
    </row>
    <row r="1043" spans="1:24" s="251" customFormat="1" ht="27" customHeight="1">
      <c r="A1043" s="280" t="s">
        <v>163</v>
      </c>
      <c r="E1043" s="252"/>
      <c r="G1043" s="611"/>
      <c r="H1043" s="264"/>
      <c r="I1043" s="69">
        <f>D1040/C1040</f>
        <v>1.0035893524142043</v>
      </c>
      <c r="J1043" s="284"/>
      <c r="K1043" s="284"/>
      <c r="L1043" s="284"/>
      <c r="M1043" s="264"/>
      <c r="N1043" s="264"/>
      <c r="O1043" s="264"/>
      <c r="P1043" s="1240"/>
      <c r="Q1043" s="264"/>
      <c r="R1043" s="264"/>
      <c r="S1043" s="264"/>
      <c r="T1043" s="264"/>
      <c r="U1043" s="264"/>
      <c r="V1043" s="264"/>
      <c r="W1043" s="264"/>
      <c r="X1043" s="264"/>
    </row>
    <row r="1044" spans="1:24" s="251" customFormat="1" ht="15.75" thickBot="1">
      <c r="A1044" s="281" t="s">
        <v>140</v>
      </c>
      <c r="B1044" s="282"/>
      <c r="C1044" s="282"/>
      <c r="D1044" s="282"/>
      <c r="E1044" s="283"/>
      <c r="F1044" s="282"/>
      <c r="G1044" s="745"/>
      <c r="H1044" s="284"/>
      <c r="I1044" s="188"/>
      <c r="J1044" s="39"/>
      <c r="K1044" s="39"/>
      <c r="L1044" s="39"/>
      <c r="M1044" s="284"/>
      <c r="N1044" s="284"/>
      <c r="O1044" s="284"/>
      <c r="P1044" s="1283"/>
      <c r="Q1044" s="284"/>
      <c r="R1044" s="284"/>
      <c r="S1044" s="284"/>
      <c r="T1044" s="284"/>
      <c r="U1044" s="284"/>
      <c r="V1044" s="284"/>
      <c r="W1044" s="284"/>
      <c r="X1044" s="284"/>
    </row>
    <row r="1045" spans="1:24" s="21" customFormat="1" ht="18" customHeight="1" thickBot="1">
      <c r="A1045" s="1166" t="s">
        <v>307</v>
      </c>
      <c r="B1045" s="1167"/>
      <c r="C1045" s="1167"/>
      <c r="D1045" s="1167"/>
      <c r="E1045" s="1168"/>
      <c r="G1045" s="746"/>
      <c r="H1045" s="39"/>
      <c r="I1045" s="188"/>
      <c r="J1045" s="39"/>
      <c r="K1045" s="39"/>
      <c r="L1045" s="39"/>
      <c r="M1045" s="39"/>
      <c r="N1045" s="39"/>
      <c r="O1045" s="39"/>
      <c r="P1045" s="1284"/>
      <c r="Q1045" s="39"/>
      <c r="R1045" s="39"/>
      <c r="S1045" s="39"/>
      <c r="T1045" s="39"/>
      <c r="U1045" s="39"/>
      <c r="V1045" s="39"/>
      <c r="W1045" s="39"/>
      <c r="X1045" s="39"/>
    </row>
    <row r="1046" spans="1:24" s="21" customFormat="1" ht="15">
      <c r="A1046" s="84" t="s">
        <v>21</v>
      </c>
      <c r="B1046" s="85" t="s">
        <v>162</v>
      </c>
      <c r="C1046" s="85" t="s">
        <v>23</v>
      </c>
      <c r="D1046" s="85" t="s">
        <v>46</v>
      </c>
      <c r="E1046" s="204" t="s">
        <v>269</v>
      </c>
      <c r="G1046" s="746"/>
      <c r="H1046" s="39"/>
      <c r="I1046" s="188"/>
      <c r="J1046" s="39"/>
      <c r="K1046" s="39"/>
      <c r="L1046" s="39"/>
      <c r="M1046" s="39"/>
      <c r="N1046" s="39"/>
      <c r="O1046" s="39"/>
      <c r="P1046" s="1284"/>
      <c r="Q1046" s="39"/>
      <c r="R1046" s="39"/>
      <c r="S1046" s="39"/>
      <c r="T1046" s="39"/>
      <c r="U1046" s="39"/>
      <c r="V1046" s="39"/>
      <c r="W1046" s="39"/>
      <c r="X1046" s="39"/>
    </row>
    <row r="1047" spans="1:24" s="21" customFormat="1" ht="18" customHeight="1">
      <c r="A1047" s="1163" t="s">
        <v>106</v>
      </c>
      <c r="B1047" s="13" t="s">
        <v>74</v>
      </c>
      <c r="C1047" s="1306"/>
      <c r="D1047" s="1307">
        <v>30068</v>
      </c>
      <c r="E1047" s="622">
        <v>18040.76</v>
      </c>
      <c r="G1047" s="746"/>
      <c r="H1047" s="39"/>
      <c r="I1047" s="188"/>
      <c r="J1047" s="40"/>
      <c r="K1047" s="40"/>
      <c r="L1047" s="40"/>
      <c r="M1047" s="39"/>
      <c r="N1047" s="39"/>
      <c r="O1047" s="39"/>
      <c r="P1047" s="1284"/>
      <c r="Q1047" s="39"/>
      <c r="R1047" s="39"/>
      <c r="S1047" s="39"/>
      <c r="T1047" s="39"/>
      <c r="U1047" s="39"/>
      <c r="V1047" s="39"/>
      <c r="W1047" s="39"/>
      <c r="X1047" s="39"/>
    </row>
    <row r="1048" spans="1:24" s="21" customFormat="1" ht="18" customHeight="1">
      <c r="A1048" s="1163"/>
      <c r="B1048" s="13" t="s">
        <v>75</v>
      </c>
      <c r="C1048" s="1306"/>
      <c r="D1048" s="1307">
        <v>0</v>
      </c>
      <c r="E1048" s="622">
        <v>0</v>
      </c>
      <c r="G1048" s="604"/>
      <c r="H1048" s="40"/>
      <c r="I1048" s="188"/>
      <c r="J1048" s="40"/>
      <c r="K1048" s="40"/>
      <c r="L1048" s="40"/>
      <c r="M1048" s="40"/>
      <c r="N1048" s="40"/>
      <c r="O1048" s="40"/>
      <c r="P1048" s="1243"/>
      <c r="Q1048" s="40"/>
      <c r="R1048" s="40"/>
      <c r="S1048" s="40"/>
      <c r="T1048" s="40"/>
      <c r="U1048" s="40"/>
      <c r="V1048" s="40"/>
      <c r="W1048" s="40"/>
      <c r="X1048" s="40"/>
    </row>
    <row r="1049" spans="1:24" s="21" customFormat="1" ht="18" customHeight="1">
      <c r="A1049" s="1163"/>
      <c r="B1049" s="13" t="s">
        <v>76</v>
      </c>
      <c r="C1049" s="1308"/>
      <c r="D1049" s="1307">
        <v>10048</v>
      </c>
      <c r="E1049" s="622">
        <v>6028.8</v>
      </c>
      <c r="G1049" s="604"/>
      <c r="H1049" s="40"/>
      <c r="I1049" s="188"/>
      <c r="J1049" s="40"/>
      <c r="K1049" s="40"/>
      <c r="L1049" s="40"/>
      <c r="M1049" s="40"/>
      <c r="N1049" s="40"/>
      <c r="O1049" s="40"/>
      <c r="P1049" s="1243"/>
      <c r="Q1049" s="40"/>
      <c r="R1049" s="40"/>
      <c r="S1049" s="40"/>
      <c r="T1049" s="40"/>
      <c r="U1049" s="40"/>
      <c r="V1049" s="40"/>
      <c r="W1049" s="40"/>
      <c r="X1049" s="40"/>
    </row>
    <row r="1050" spans="1:24" s="21" customFormat="1" ht="18" customHeight="1">
      <c r="A1050" s="1163"/>
      <c r="B1050" s="13" t="s">
        <v>78</v>
      </c>
      <c r="C1050" s="1306"/>
      <c r="D1050" s="1307">
        <v>4613</v>
      </c>
      <c r="E1050" s="622">
        <v>7449.72</v>
      </c>
      <c r="G1050" s="604"/>
      <c r="H1050" s="40"/>
      <c r="I1050" s="188"/>
      <c r="J1050" s="40"/>
      <c r="K1050" s="40"/>
      <c r="L1050" s="40"/>
      <c r="M1050" s="40"/>
      <c r="N1050" s="40"/>
      <c r="O1050" s="40"/>
      <c r="P1050" s="1243"/>
      <c r="Q1050" s="40"/>
      <c r="R1050" s="40"/>
      <c r="S1050" s="40"/>
      <c r="T1050" s="40"/>
      <c r="U1050" s="40"/>
      <c r="V1050" s="40"/>
      <c r="W1050" s="40"/>
      <c r="X1050" s="40"/>
    </row>
    <row r="1051" spans="1:24" s="21" customFormat="1" ht="18" customHeight="1">
      <c r="A1051" s="1163"/>
      <c r="B1051" s="13" t="s">
        <v>152</v>
      </c>
      <c r="C1051" s="1306"/>
      <c r="D1051" s="1307">
        <v>3941</v>
      </c>
      <c r="E1051" s="622">
        <v>5018.86</v>
      </c>
      <c r="G1051" s="604"/>
      <c r="H1051" s="40"/>
      <c r="I1051" s="188"/>
      <c r="J1051" s="40"/>
      <c r="K1051" s="40"/>
      <c r="L1051" s="40"/>
      <c r="M1051" s="40"/>
      <c r="N1051" s="40"/>
      <c r="O1051" s="40"/>
      <c r="P1051" s="1243"/>
      <c r="Q1051" s="40"/>
      <c r="R1051" s="40"/>
      <c r="S1051" s="40"/>
      <c r="T1051" s="40"/>
      <c r="U1051" s="40"/>
      <c r="V1051" s="40"/>
      <c r="W1051" s="40"/>
      <c r="X1051" s="40"/>
    </row>
    <row r="1052" spans="1:24" s="21" customFormat="1" ht="18" customHeight="1">
      <c r="A1052" s="1163"/>
      <c r="B1052" s="13" t="s">
        <v>153</v>
      </c>
      <c r="C1052" s="1306"/>
      <c r="D1052" s="1307">
        <v>8125</v>
      </c>
      <c r="E1052" s="622">
        <v>10347.18</v>
      </c>
      <c r="G1052" s="604"/>
      <c r="H1052" s="40"/>
      <c r="I1052" s="188"/>
      <c r="J1052" s="40"/>
      <c r="K1052" s="40"/>
      <c r="L1052" s="40"/>
      <c r="M1052" s="40"/>
      <c r="N1052" s="40"/>
      <c r="O1052" s="40"/>
      <c r="P1052" s="1243"/>
      <c r="Q1052" s="40"/>
      <c r="R1052" s="40"/>
      <c r="S1052" s="40"/>
      <c r="T1052" s="40"/>
      <c r="U1052" s="40"/>
      <c r="V1052" s="40"/>
      <c r="W1052" s="40"/>
      <c r="X1052" s="40"/>
    </row>
    <row r="1053" spans="1:24" s="21" customFormat="1" ht="18" customHeight="1">
      <c r="A1053" s="1164"/>
      <c r="B1053" s="13" t="s">
        <v>225</v>
      </c>
      <c r="C1053" s="1306"/>
      <c r="D1053" s="1307">
        <v>0</v>
      </c>
      <c r="E1053" s="622">
        <v>0</v>
      </c>
      <c r="G1053" s="604"/>
      <c r="H1053" s="40"/>
      <c r="I1053" s="188"/>
      <c r="J1053" s="40"/>
      <c r="K1053" s="40"/>
      <c r="L1053" s="40"/>
      <c r="M1053" s="40"/>
      <c r="N1053" s="40"/>
      <c r="O1053" s="40"/>
      <c r="P1053" s="1243"/>
      <c r="Q1053" s="40"/>
      <c r="R1053" s="40"/>
      <c r="S1053" s="40"/>
      <c r="T1053" s="40"/>
      <c r="U1053" s="40"/>
      <c r="V1053" s="40"/>
      <c r="W1053" s="40"/>
      <c r="X1053" s="40"/>
    </row>
    <row r="1054" spans="1:24" s="21" customFormat="1" ht="18" customHeight="1">
      <c r="A1054" s="1164"/>
      <c r="B1054" s="312" t="s">
        <v>241</v>
      </c>
      <c r="C1054" s="1306"/>
      <c r="D1054" s="1307">
        <v>0</v>
      </c>
      <c r="E1054" s="622">
        <v>0</v>
      </c>
      <c r="G1054" s="604"/>
      <c r="H1054" s="40"/>
      <c r="I1054" s="188"/>
      <c r="J1054" s="40"/>
      <c r="K1054" s="40"/>
      <c r="L1054" s="40"/>
      <c r="M1054" s="40"/>
      <c r="N1054" s="40"/>
      <c r="O1054" s="40"/>
      <c r="P1054" s="1243"/>
      <c r="Q1054" s="40"/>
      <c r="R1054" s="40"/>
      <c r="S1054" s="40"/>
      <c r="T1054" s="40"/>
      <c r="U1054" s="40"/>
      <c r="V1054" s="40"/>
      <c r="W1054" s="40"/>
      <c r="X1054" s="40"/>
    </row>
    <row r="1055" spans="1:24" s="21" customFormat="1" ht="18" customHeight="1">
      <c r="A1055" s="1164"/>
      <c r="B1055" s="312" t="s">
        <v>290</v>
      </c>
      <c r="C1055" s="1306"/>
      <c r="D1055" s="1307">
        <v>0</v>
      </c>
      <c r="E1055" s="622">
        <v>0</v>
      </c>
      <c r="G1055" s="604"/>
      <c r="H1055" s="40"/>
      <c r="I1055" s="188"/>
      <c r="J1055" s="40"/>
      <c r="K1055" s="40"/>
      <c r="L1055" s="40"/>
      <c r="M1055" s="40"/>
      <c r="N1055" s="40"/>
      <c r="O1055" s="40"/>
      <c r="P1055" s="1243"/>
      <c r="Q1055" s="40"/>
      <c r="R1055" s="40"/>
      <c r="S1055" s="40"/>
      <c r="T1055" s="40"/>
      <c r="U1055" s="40"/>
      <c r="V1055" s="40"/>
      <c r="W1055" s="40"/>
      <c r="X1055" s="40"/>
    </row>
    <row r="1056" spans="1:24" s="21" customFormat="1" ht="18" customHeight="1">
      <c r="A1056" s="1164"/>
      <c r="B1056" s="312" t="s">
        <v>294</v>
      </c>
      <c r="C1056" s="1306"/>
      <c r="D1056" s="1307">
        <v>0</v>
      </c>
      <c r="E1056" s="622">
        <v>0</v>
      </c>
      <c r="G1056" s="604"/>
      <c r="H1056" s="40"/>
      <c r="I1056" s="188"/>
      <c r="J1056" s="40"/>
      <c r="K1056" s="40"/>
      <c r="L1056" s="40"/>
      <c r="M1056" s="40"/>
      <c r="N1056" s="40"/>
      <c r="O1056" s="40"/>
      <c r="P1056" s="1243"/>
      <c r="Q1056" s="40"/>
      <c r="R1056" s="40"/>
      <c r="S1056" s="40"/>
      <c r="T1056" s="40"/>
      <c r="U1056" s="40"/>
      <c r="V1056" s="40"/>
      <c r="W1056" s="40"/>
      <c r="X1056" s="40"/>
    </row>
    <row r="1057" spans="1:24" s="21" customFormat="1" ht="18" customHeight="1">
      <c r="A1057" s="1164"/>
      <c r="B1057" s="312" t="s">
        <v>358</v>
      </c>
      <c r="C1057" s="1306"/>
      <c r="D1057" s="1311">
        <v>0</v>
      </c>
      <c r="E1057" s="1312">
        <v>0</v>
      </c>
      <c r="G1057" s="604"/>
      <c r="H1057" s="40"/>
      <c r="I1057" s="188"/>
      <c r="J1057" s="40"/>
      <c r="K1057" s="40"/>
      <c r="L1057" s="40"/>
      <c r="M1057" s="40"/>
      <c r="N1057" s="40"/>
      <c r="O1057" s="40"/>
      <c r="P1057" s="1243"/>
      <c r="Q1057" s="40"/>
      <c r="R1057" s="40"/>
      <c r="S1057" s="40"/>
      <c r="T1057" s="40"/>
      <c r="U1057" s="40"/>
      <c r="V1057" s="40"/>
      <c r="W1057" s="40"/>
      <c r="X1057" s="40"/>
    </row>
    <row r="1058" spans="1:24" s="21" customFormat="1" ht="18" customHeight="1" thickBot="1">
      <c r="A1058" s="1165"/>
      <c r="B1058" s="137" t="s">
        <v>409</v>
      </c>
      <c r="C1058" s="829"/>
      <c r="D1058" s="1309">
        <f>SUM(D1047:D1057)</f>
        <v>56795</v>
      </c>
      <c r="E1058" s="1310">
        <f>SUM(E1047:E1057)</f>
        <v>46885.32</v>
      </c>
      <c r="G1058" s="604"/>
      <c r="H1058" s="40"/>
      <c r="I1058" s="158"/>
      <c r="J1058" s="95"/>
      <c r="K1058" s="95"/>
      <c r="L1058" s="95"/>
      <c r="M1058" s="40"/>
      <c r="N1058" s="40"/>
      <c r="O1058" s="40"/>
      <c r="P1058" s="1243"/>
      <c r="Q1058" s="40"/>
      <c r="R1058" s="40"/>
      <c r="S1058" s="40"/>
      <c r="T1058" s="40"/>
      <c r="U1058" s="40"/>
      <c r="V1058" s="40"/>
      <c r="W1058" s="40"/>
      <c r="X1058" s="40"/>
    </row>
    <row r="1059" spans="1:24" s="21" customFormat="1" ht="18" customHeight="1">
      <c r="A1059" s="1304" t="s">
        <v>410</v>
      </c>
      <c r="B1059" s="1304"/>
      <c r="C1059" s="1304"/>
      <c r="D1059" s="1304"/>
      <c r="E1059" s="1304"/>
      <c r="F1059" s="95"/>
      <c r="G1059" s="747"/>
      <c r="H1059" s="95"/>
      <c r="I1059" s="385"/>
      <c r="J1059" s="264"/>
      <c r="K1059" s="264"/>
      <c r="L1059" s="264"/>
      <c r="M1059" s="95"/>
      <c r="N1059" s="95"/>
      <c r="O1059" s="95"/>
      <c r="P1059" s="1285"/>
      <c r="Q1059" s="95"/>
      <c r="R1059" s="95"/>
      <c r="S1059" s="95"/>
      <c r="T1059" s="95"/>
      <c r="U1059" s="95"/>
      <c r="V1059" s="95"/>
      <c r="W1059" s="95"/>
      <c r="X1059" s="95"/>
    </row>
    <row r="1060" spans="1:24" s="21" customFormat="1" ht="18" customHeight="1">
      <c r="A1060" s="1305"/>
      <c r="B1060" s="1305"/>
      <c r="C1060" s="1305"/>
      <c r="D1060" s="1305"/>
      <c r="E1060" s="1305"/>
      <c r="F1060" s="95"/>
      <c r="G1060" s="747"/>
      <c r="H1060" s="95"/>
      <c r="I1060" s="385"/>
      <c r="J1060" s="264"/>
      <c r="K1060" s="264"/>
      <c r="L1060" s="264"/>
      <c r="M1060" s="95"/>
      <c r="N1060" s="95"/>
      <c r="O1060" s="95"/>
      <c r="P1060" s="1285"/>
      <c r="Q1060" s="95"/>
      <c r="R1060" s="95"/>
      <c r="S1060" s="95"/>
      <c r="T1060" s="95"/>
      <c r="U1060" s="95"/>
      <c r="V1060" s="95"/>
      <c r="W1060" s="95"/>
      <c r="X1060" s="95"/>
    </row>
    <row r="1061" spans="1:24" s="251" customFormat="1" ht="18" customHeight="1" thickBot="1">
      <c r="A1061" s="250" t="s">
        <v>327</v>
      </c>
      <c r="E1061" s="252"/>
      <c r="G1061" s="611"/>
      <c r="H1061" s="264"/>
      <c r="I1061" s="360"/>
      <c r="J1061" s="360"/>
      <c r="K1061" s="360"/>
      <c r="L1061" s="360"/>
      <c r="M1061" s="264"/>
      <c r="N1061" s="264"/>
      <c r="O1061" s="264"/>
      <c r="P1061" s="1240"/>
      <c r="Q1061" s="264"/>
      <c r="R1061" s="264"/>
      <c r="S1061" s="264"/>
      <c r="T1061" s="264"/>
      <c r="U1061" s="264"/>
      <c r="V1061" s="264"/>
      <c r="W1061" s="264"/>
      <c r="X1061" s="264"/>
    </row>
    <row r="1062" spans="1:24" s="21" customFormat="1" ht="18" customHeight="1">
      <c r="A1062" s="1145" t="s">
        <v>48</v>
      </c>
      <c r="B1062" s="1147" t="s">
        <v>49</v>
      </c>
      <c r="C1062" s="1148"/>
      <c r="D1062" s="1151" t="s">
        <v>50</v>
      </c>
      <c r="E1062" s="1151"/>
      <c r="F1062" s="135" t="s">
        <v>51</v>
      </c>
      <c r="G1062" s="748"/>
      <c r="H1062" s="360"/>
      <c r="I1062" s="361"/>
      <c r="J1062" s="361"/>
      <c r="K1062" s="361"/>
      <c r="L1062" s="361"/>
      <c r="M1062" s="360"/>
      <c r="N1062" s="360"/>
      <c r="O1062" s="360"/>
      <c r="P1062" s="1286"/>
      <c r="Q1062" s="360"/>
      <c r="R1062" s="360"/>
      <c r="S1062" s="360"/>
      <c r="T1062" s="360"/>
      <c r="U1062" s="360"/>
      <c r="V1062" s="360"/>
      <c r="W1062" s="360"/>
      <c r="X1062" s="360"/>
    </row>
    <row r="1063" spans="1:24" s="21" customFormat="1" ht="24.75" customHeight="1">
      <c r="A1063" s="1146"/>
      <c r="B1063" s="136" t="s">
        <v>52</v>
      </c>
      <c r="C1063" s="136" t="s">
        <v>53</v>
      </c>
      <c r="D1063" s="193" t="s">
        <v>52</v>
      </c>
      <c r="E1063" s="61" t="s">
        <v>53</v>
      </c>
      <c r="F1063" s="136" t="s">
        <v>52</v>
      </c>
      <c r="G1063" s="742" t="s">
        <v>53</v>
      </c>
      <c r="H1063" s="361"/>
      <c r="I1063" s="396"/>
      <c r="J1063" s="47"/>
      <c r="K1063" s="47"/>
      <c r="L1063" s="47"/>
      <c r="M1063" s="361"/>
      <c r="N1063" s="361"/>
      <c r="O1063" s="361"/>
      <c r="P1063" s="1287"/>
      <c r="Q1063" s="361"/>
      <c r="R1063" s="361"/>
      <c r="S1063" s="361"/>
      <c r="T1063" s="361"/>
      <c r="U1063" s="361"/>
      <c r="V1063" s="361"/>
      <c r="W1063" s="361"/>
      <c r="X1063" s="361"/>
    </row>
    <row r="1064" spans="1:24" s="21" customFormat="1" ht="18" customHeight="1" thickBot="1">
      <c r="A1064" s="231" t="s">
        <v>359</v>
      </c>
      <c r="B1064" s="832">
        <v>56795</v>
      </c>
      <c r="C1064" s="833">
        <v>46885.36</v>
      </c>
      <c r="D1064" s="832">
        <v>56795</v>
      </c>
      <c r="E1064" s="833">
        <v>46885.36</v>
      </c>
      <c r="F1064" s="134">
        <f>(D1064-B1064)/B1064</f>
        <v>0</v>
      </c>
      <c r="G1064" s="749">
        <f>(E1064-C1064)/C1064</f>
        <v>0</v>
      </c>
      <c r="H1064" s="47"/>
      <c r="I1064" s="385"/>
      <c r="J1064" s="27"/>
      <c r="K1064" s="27"/>
      <c r="L1064" s="27"/>
      <c r="M1064" s="47"/>
      <c r="N1064" s="47"/>
      <c r="O1064" s="47"/>
      <c r="P1064" s="1257"/>
      <c r="Q1064" s="47"/>
      <c r="R1064" s="47"/>
      <c r="S1064" s="47"/>
      <c r="T1064" s="47"/>
      <c r="U1064" s="47"/>
      <c r="V1064" s="47"/>
      <c r="W1064" s="47"/>
      <c r="X1064" s="47"/>
    </row>
    <row r="1065" spans="1:24" s="21" customFormat="1" ht="15">
      <c r="A1065" s="94"/>
      <c r="B1065" s="42"/>
      <c r="C1065" s="42"/>
      <c r="D1065" s="94"/>
      <c r="E1065" s="202"/>
      <c r="G1065" s="582"/>
      <c r="H1065" s="27"/>
      <c r="I1065" s="385"/>
      <c r="J1065" s="264"/>
      <c r="K1065" s="264"/>
      <c r="L1065" s="264"/>
      <c r="M1065" s="27"/>
      <c r="N1065" s="27"/>
      <c r="O1065" s="27"/>
      <c r="P1065" s="1236"/>
      <c r="Q1065" s="27"/>
      <c r="R1065" s="27"/>
      <c r="S1065" s="27"/>
      <c r="T1065" s="27"/>
      <c r="U1065" s="27"/>
      <c r="V1065" s="27"/>
      <c r="W1065" s="27"/>
      <c r="X1065" s="27"/>
    </row>
    <row r="1066" spans="1:24" s="251" customFormat="1" ht="15.75" thickBot="1">
      <c r="A1066" s="250" t="s">
        <v>141</v>
      </c>
      <c r="E1066" s="252"/>
      <c r="G1066" s="611"/>
      <c r="H1066" s="264"/>
      <c r="I1066" s="385"/>
      <c r="J1066" s="27"/>
      <c r="K1066" s="27"/>
      <c r="L1066" s="27"/>
      <c r="M1066" s="264"/>
      <c r="N1066" s="264"/>
      <c r="O1066" s="264"/>
      <c r="P1066" s="1240"/>
      <c r="Q1066" s="264"/>
      <c r="R1066" s="264"/>
      <c r="S1066" s="264"/>
      <c r="T1066" s="264"/>
      <c r="U1066" s="264"/>
      <c r="V1066" s="264"/>
      <c r="W1066" s="264"/>
      <c r="X1066" s="264"/>
    </row>
    <row r="1067" spans="1:24" ht="22.5" customHeight="1">
      <c r="A1067" s="1157" t="s">
        <v>398</v>
      </c>
      <c r="B1067" s="1158"/>
      <c r="C1067" s="1159" t="s">
        <v>399</v>
      </c>
      <c r="D1067" s="1159"/>
      <c r="E1067" s="1149" t="s">
        <v>54</v>
      </c>
      <c r="F1067" s="1150"/>
      <c r="H1067" s="27"/>
      <c r="I1067" s="385"/>
      <c r="J1067" s="27"/>
      <c r="K1067" s="27"/>
      <c r="L1067" s="27"/>
      <c r="M1067" s="27"/>
      <c r="N1067" s="27"/>
      <c r="O1067" s="27"/>
      <c r="P1067" s="1236"/>
      <c r="Q1067" s="27"/>
      <c r="R1067" s="27"/>
      <c r="S1067" s="27"/>
      <c r="T1067" s="27"/>
      <c r="U1067" s="27"/>
      <c r="V1067" s="27"/>
      <c r="W1067" s="27"/>
      <c r="X1067" s="27"/>
    </row>
    <row r="1068" spans="1:24" ht="18" customHeight="1">
      <c r="A1068" s="128" t="s">
        <v>52</v>
      </c>
      <c r="B1068" s="28" t="s">
        <v>55</v>
      </c>
      <c r="C1068" s="28" t="s">
        <v>52</v>
      </c>
      <c r="D1068" s="28" t="s">
        <v>55</v>
      </c>
      <c r="E1068" s="853" t="s">
        <v>52</v>
      </c>
      <c r="F1068" s="854" t="s">
        <v>56</v>
      </c>
      <c r="H1068" s="27"/>
      <c r="I1068" s="385"/>
      <c r="J1068" s="27"/>
      <c r="K1068" s="27"/>
      <c r="L1068" s="27"/>
      <c r="M1068" s="27"/>
      <c r="N1068" s="27"/>
      <c r="O1068" s="27"/>
      <c r="P1068" s="1236"/>
      <c r="Q1068" s="27"/>
      <c r="R1068" s="27"/>
      <c r="S1068" s="27"/>
      <c r="T1068" s="27"/>
      <c r="U1068" s="27"/>
      <c r="V1068" s="27"/>
      <c r="W1068" s="27"/>
      <c r="X1068" s="27"/>
    </row>
    <row r="1069" spans="1:24" ht="18" customHeight="1">
      <c r="A1069" s="469">
        <v>1</v>
      </c>
      <c r="B1069" s="470">
        <v>2</v>
      </c>
      <c r="C1069" s="470">
        <v>3</v>
      </c>
      <c r="D1069" s="470">
        <v>4</v>
      </c>
      <c r="E1069" s="855">
        <v>5</v>
      </c>
      <c r="F1069" s="856">
        <v>6</v>
      </c>
      <c r="H1069" s="27"/>
      <c r="I1069" s="385"/>
      <c r="J1069" s="27"/>
      <c r="K1069" s="27"/>
      <c r="L1069" s="27"/>
      <c r="M1069" s="27"/>
      <c r="N1069" s="27"/>
      <c r="O1069" s="27"/>
      <c r="P1069" s="1236"/>
      <c r="Q1069" s="27"/>
      <c r="R1069" s="27"/>
      <c r="S1069" s="27"/>
      <c r="T1069" s="27"/>
      <c r="U1069" s="27"/>
      <c r="V1069" s="27"/>
      <c r="W1069" s="27"/>
      <c r="X1069" s="27"/>
    </row>
    <row r="1070" spans="1:24" ht="18" customHeight="1" thickBot="1">
      <c r="A1070" s="1313">
        <v>56795</v>
      </c>
      <c r="B1070" s="1314">
        <v>46885.36</v>
      </c>
      <c r="C1070" s="1315">
        <v>51673</v>
      </c>
      <c r="D1070" s="1316">
        <v>43812.16</v>
      </c>
      <c r="E1070" s="1317">
        <f>C1070/A1070</f>
        <v>0.9098160049300115</v>
      </c>
      <c r="F1070" s="1318">
        <f>D1070/B1070</f>
        <v>0.9344528867859818</v>
      </c>
      <c r="H1070" s="27"/>
      <c r="I1070" s="385"/>
      <c r="J1070" s="27"/>
      <c r="K1070" s="27"/>
      <c r="L1070" s="27"/>
      <c r="M1070" s="27"/>
      <c r="N1070" s="27"/>
      <c r="O1070" s="27"/>
      <c r="P1070" s="1236"/>
      <c r="Q1070" s="27"/>
      <c r="R1070" s="27"/>
      <c r="S1070" s="27"/>
      <c r="T1070" s="27"/>
      <c r="U1070" s="27"/>
      <c r="V1070" s="27"/>
      <c r="W1070" s="27"/>
      <c r="X1070" s="27"/>
    </row>
    <row r="1071" spans="1:24" ht="15">
      <c r="A1071" s="44"/>
      <c r="B1071" s="46"/>
      <c r="C1071" s="857"/>
      <c r="D1071" s="858"/>
      <c r="E1071" s="57"/>
      <c r="F1071" s="57"/>
      <c r="H1071" s="27"/>
      <c r="I1071" s="385"/>
      <c r="J1071" s="264"/>
      <c r="K1071" s="264"/>
      <c r="L1071" s="264"/>
      <c r="M1071" s="27"/>
      <c r="N1071" s="27"/>
      <c r="O1071" s="27"/>
      <c r="P1071" s="1236"/>
      <c r="Q1071" s="27"/>
      <c r="R1071" s="27"/>
      <c r="S1071" s="27"/>
      <c r="T1071" s="27"/>
      <c r="U1071" s="27"/>
      <c r="V1071" s="27"/>
      <c r="W1071" s="27"/>
      <c r="X1071" s="27"/>
    </row>
    <row r="1072" spans="1:24" s="243" customFormat="1" ht="16.5">
      <c r="A1072" s="285" t="s">
        <v>142</v>
      </c>
      <c r="B1072" s="286"/>
      <c r="C1072" s="251"/>
      <c r="D1072" s="251"/>
      <c r="E1072" s="252"/>
      <c r="F1072" s="251"/>
      <c r="G1072" s="611"/>
      <c r="H1072" s="264"/>
      <c r="I1072" s="385"/>
      <c r="J1072" s="264"/>
      <c r="K1072" s="264"/>
      <c r="L1072" s="264"/>
      <c r="M1072" s="264"/>
      <c r="N1072" s="264"/>
      <c r="O1072" s="264"/>
      <c r="P1072" s="1240"/>
      <c r="Q1072" s="264"/>
      <c r="R1072" s="264"/>
      <c r="S1072" s="264"/>
      <c r="T1072" s="264"/>
      <c r="U1072" s="264"/>
      <c r="V1072" s="264"/>
      <c r="W1072" s="264"/>
      <c r="X1072" s="264"/>
    </row>
    <row r="1073" spans="1:24" s="243" customFormat="1" ht="15">
      <c r="A1073" s="281" t="s">
        <v>143</v>
      </c>
      <c r="B1073" s="251"/>
      <c r="C1073" s="251"/>
      <c r="D1073" s="251"/>
      <c r="E1073" s="252"/>
      <c r="F1073" s="251"/>
      <c r="G1073" s="611"/>
      <c r="H1073" s="264"/>
      <c r="I1073" s="69"/>
      <c r="J1073" s="69"/>
      <c r="K1073" s="69"/>
      <c r="L1073" s="69"/>
      <c r="M1073" s="264"/>
      <c r="N1073" s="264"/>
      <c r="O1073" s="264"/>
      <c r="P1073" s="1240"/>
      <c r="Q1073" s="264"/>
      <c r="R1073" s="264"/>
      <c r="S1073" s="264"/>
      <c r="T1073" s="264"/>
      <c r="U1073" s="264"/>
      <c r="V1073" s="264"/>
      <c r="W1073" s="264"/>
      <c r="X1073" s="264"/>
    </row>
    <row r="1074" spans="1:24" ht="18" customHeight="1" thickBot="1">
      <c r="A1074" s="1325" t="s">
        <v>400</v>
      </c>
      <c r="B1074" s="1326"/>
      <c r="C1074" s="1326"/>
      <c r="D1074" s="1326"/>
      <c r="E1074" s="1326"/>
      <c r="F1074" s="1326"/>
      <c r="G1074" s="1326"/>
      <c r="H1074" s="39"/>
      <c r="I1074" s="188"/>
      <c r="J1074" s="39"/>
      <c r="K1074" s="39"/>
      <c r="L1074" s="39"/>
      <c r="M1074" s="39"/>
      <c r="N1074" s="39"/>
      <c r="O1074" s="39"/>
      <c r="P1074" s="1284"/>
      <c r="Q1074" s="39"/>
      <c r="R1074" s="39"/>
      <c r="S1074" s="39"/>
      <c r="T1074" s="39"/>
      <c r="U1074" s="39"/>
      <c r="V1074" s="39"/>
      <c r="W1074" s="39"/>
      <c r="X1074" s="39"/>
    </row>
    <row r="1075" spans="1:24" ht="27">
      <c r="A1075" s="107" t="s">
        <v>21</v>
      </c>
      <c r="B1075" s="108" t="s">
        <v>22</v>
      </c>
      <c r="C1075" s="125" t="s">
        <v>23</v>
      </c>
      <c r="D1075" s="1101" t="s">
        <v>411</v>
      </c>
      <c r="E1075" s="1322" t="s">
        <v>47</v>
      </c>
      <c r="F1075" s="1323" t="s">
        <v>412</v>
      </c>
      <c r="G1075" s="1324" t="s">
        <v>413</v>
      </c>
      <c r="H1075" s="39"/>
      <c r="I1075" s="188"/>
      <c r="J1075" s="40"/>
      <c r="K1075" s="40"/>
      <c r="L1075" s="40"/>
      <c r="M1075" s="39"/>
      <c r="N1075" s="39"/>
      <c r="O1075" s="39"/>
      <c r="P1075" s="1284"/>
      <c r="Q1075" s="39"/>
      <c r="R1075" s="39"/>
      <c r="S1075" s="39"/>
      <c r="T1075" s="39"/>
      <c r="U1075" s="39"/>
      <c r="V1075" s="39"/>
      <c r="W1075" s="39"/>
      <c r="X1075" s="39"/>
    </row>
    <row r="1076" spans="1:24" ht="18" customHeight="1">
      <c r="A1076" s="1160" t="s">
        <v>107</v>
      </c>
      <c r="B1076" s="491" t="s">
        <v>74</v>
      </c>
      <c r="C1076" s="45"/>
      <c r="D1076" s="1319">
        <v>17666</v>
      </c>
      <c r="E1076" s="1328">
        <v>883.28</v>
      </c>
      <c r="F1076" s="622">
        <v>0</v>
      </c>
      <c r="G1076" s="1331">
        <v>0</v>
      </c>
      <c r="H1076" s="40"/>
      <c r="I1076" s="188"/>
      <c r="J1076" s="40"/>
      <c r="K1076" s="40"/>
      <c r="L1076" s="40"/>
      <c r="M1076" s="40"/>
      <c r="N1076" s="40"/>
      <c r="O1076" s="40"/>
      <c r="P1076" s="1243"/>
      <c r="Q1076" s="40"/>
      <c r="R1076" s="40"/>
      <c r="S1076" s="40"/>
      <c r="T1076" s="40"/>
      <c r="U1076" s="40"/>
      <c r="V1076" s="40"/>
      <c r="W1076" s="40"/>
      <c r="X1076" s="40"/>
    </row>
    <row r="1077" spans="1:24" ht="18" customHeight="1">
      <c r="A1077" s="1161"/>
      <c r="B1077" s="491" t="s">
        <v>75</v>
      </c>
      <c r="C1077" s="45"/>
      <c r="D1077" s="1319">
        <v>13277</v>
      </c>
      <c r="E1077" s="1328">
        <v>663.85</v>
      </c>
      <c r="F1077" s="622">
        <v>0</v>
      </c>
      <c r="G1077" s="1331">
        <v>0</v>
      </c>
      <c r="H1077" s="40"/>
      <c r="I1077" s="188"/>
      <c r="J1077" s="40"/>
      <c r="K1077" s="40"/>
      <c r="L1077" s="40"/>
      <c r="M1077" s="40"/>
      <c r="N1077" s="40"/>
      <c r="O1077" s="40"/>
      <c r="P1077" s="1243"/>
      <c r="Q1077" s="40"/>
      <c r="R1077" s="40"/>
      <c r="S1077" s="40"/>
      <c r="T1077" s="40"/>
      <c r="U1077" s="40"/>
      <c r="V1077" s="40"/>
      <c r="W1077" s="40"/>
      <c r="X1077" s="40"/>
    </row>
    <row r="1078" spans="1:24" ht="18" customHeight="1">
      <c r="A1078" s="1161"/>
      <c r="B1078" s="491" t="s">
        <v>76</v>
      </c>
      <c r="C1078" s="45"/>
      <c r="D1078" s="1319">
        <v>0</v>
      </c>
      <c r="E1078" s="1328">
        <v>0</v>
      </c>
      <c r="F1078" s="622">
        <v>0</v>
      </c>
      <c r="G1078" s="1331">
        <v>0</v>
      </c>
      <c r="H1078" s="40"/>
      <c r="I1078" s="672"/>
      <c r="J1078" s="673"/>
      <c r="K1078" s="673"/>
      <c r="L1078" s="673"/>
      <c r="M1078" s="40"/>
      <c r="N1078" s="40"/>
      <c r="O1078" s="40"/>
      <c r="P1078" s="1243"/>
      <c r="Q1078" s="40"/>
      <c r="R1078" s="40"/>
      <c r="S1078" s="40"/>
      <c r="T1078" s="40"/>
      <c r="U1078" s="40"/>
      <c r="V1078" s="40"/>
      <c r="W1078" s="40"/>
      <c r="X1078" s="40"/>
    </row>
    <row r="1079" spans="1:24" ht="18" customHeight="1">
      <c r="A1079" s="1161"/>
      <c r="B1079" s="491" t="s">
        <v>78</v>
      </c>
      <c r="C1079" s="45"/>
      <c r="D1079" s="1319">
        <v>0</v>
      </c>
      <c r="E1079" s="1328">
        <v>0</v>
      </c>
      <c r="F1079" s="622">
        <v>0</v>
      </c>
      <c r="G1079" s="1331">
        <v>0</v>
      </c>
      <c r="H1079" s="673"/>
      <c r="I1079" s="188"/>
      <c r="J1079" s="40"/>
      <c r="K1079" s="40"/>
      <c r="L1079" s="40"/>
      <c r="M1079" s="673"/>
      <c r="N1079" s="673"/>
      <c r="O1079" s="673"/>
      <c r="P1079" s="1288"/>
      <c r="Q1079" s="673"/>
      <c r="R1079" s="673"/>
      <c r="S1079" s="673"/>
      <c r="T1079" s="673"/>
      <c r="U1079" s="673"/>
      <c r="V1079" s="673"/>
      <c r="W1079" s="673"/>
      <c r="X1079" s="673"/>
    </row>
    <row r="1080" spans="1:24" ht="18" customHeight="1">
      <c r="A1080" s="1161"/>
      <c r="B1080" s="94" t="s">
        <v>152</v>
      </c>
      <c r="C1080" s="622"/>
      <c r="D1080" s="1319">
        <v>0</v>
      </c>
      <c r="E1080" s="1328">
        <v>0</v>
      </c>
      <c r="F1080" s="622">
        <v>0</v>
      </c>
      <c r="G1080" s="1331">
        <v>0</v>
      </c>
      <c r="H1080" s="40"/>
      <c r="I1080" s="188"/>
      <c r="J1080" s="40"/>
      <c r="K1080" s="40"/>
      <c r="L1080" s="40"/>
      <c r="M1080" s="40"/>
      <c r="N1080" s="40"/>
      <c r="O1080" s="40"/>
      <c r="P1080" s="1243"/>
      <c r="Q1080" s="40"/>
      <c r="R1080" s="40"/>
      <c r="S1080" s="40"/>
      <c r="T1080" s="40"/>
      <c r="U1080" s="40"/>
      <c r="V1080" s="40"/>
      <c r="W1080" s="40"/>
      <c r="X1080" s="40"/>
    </row>
    <row r="1081" spans="1:24" ht="18" customHeight="1">
      <c r="A1081" s="1161"/>
      <c r="B1081" s="491" t="s">
        <v>153</v>
      </c>
      <c r="C1081" s="45"/>
      <c r="D1081" s="1319">
        <v>31324</v>
      </c>
      <c r="E1081" s="1328">
        <v>1566.2</v>
      </c>
      <c r="F1081" s="622">
        <v>0</v>
      </c>
      <c r="G1081" s="1331">
        <v>0</v>
      </c>
      <c r="H1081" s="40"/>
      <c r="I1081" s="188"/>
      <c r="J1081" s="40"/>
      <c r="K1081" s="40"/>
      <c r="L1081" s="40"/>
      <c r="M1081" s="40"/>
      <c r="N1081" s="40"/>
      <c r="O1081" s="40"/>
      <c r="P1081" s="1243"/>
      <c r="Q1081" s="40"/>
      <c r="R1081" s="40"/>
      <c r="S1081" s="40"/>
      <c r="T1081" s="40"/>
      <c r="U1081" s="40"/>
      <c r="V1081" s="40"/>
      <c r="W1081" s="40"/>
      <c r="X1081" s="40"/>
    </row>
    <row r="1082" spans="1:24" ht="18" customHeight="1">
      <c r="A1082" s="1161"/>
      <c r="B1082" s="492" t="s">
        <v>225</v>
      </c>
      <c r="C1082" s="45"/>
      <c r="D1082" s="1319">
        <v>0</v>
      </c>
      <c r="E1082" s="1328">
        <v>0</v>
      </c>
      <c r="F1082" s="622">
        <v>0</v>
      </c>
      <c r="G1082" s="1331">
        <v>0</v>
      </c>
      <c r="H1082" s="40"/>
      <c r="I1082" s="188"/>
      <c r="J1082" s="40"/>
      <c r="K1082" s="40"/>
      <c r="L1082" s="40"/>
      <c r="M1082" s="40"/>
      <c r="N1082" s="40"/>
      <c r="O1082" s="40"/>
      <c r="P1082" s="1243"/>
      <c r="Q1082" s="40"/>
      <c r="R1082" s="40"/>
      <c r="S1082" s="40"/>
      <c r="T1082" s="40"/>
      <c r="U1082" s="40"/>
      <c r="V1082" s="40"/>
      <c r="W1082" s="40"/>
      <c r="X1082" s="40"/>
    </row>
    <row r="1083" spans="1:24" ht="18" customHeight="1">
      <c r="A1083" s="1161"/>
      <c r="B1083" s="492" t="s">
        <v>241</v>
      </c>
      <c r="C1083" s="45"/>
      <c r="D1083" s="1319">
        <v>0</v>
      </c>
      <c r="E1083" s="1328">
        <v>0</v>
      </c>
      <c r="F1083" s="622">
        <v>0</v>
      </c>
      <c r="G1083" s="1331">
        <v>0</v>
      </c>
      <c r="H1083" s="40"/>
      <c r="I1083" s="188"/>
      <c r="J1083" s="40"/>
      <c r="K1083" s="40"/>
      <c r="L1083" s="40"/>
      <c r="M1083" s="40"/>
      <c r="N1083" s="40"/>
      <c r="O1083" s="40"/>
      <c r="P1083" s="1243"/>
      <c r="Q1083" s="40"/>
      <c r="R1083" s="40"/>
      <c r="S1083" s="40"/>
      <c r="T1083" s="40"/>
      <c r="U1083" s="40"/>
      <c r="V1083" s="40"/>
      <c r="W1083" s="40"/>
      <c r="X1083" s="40"/>
    </row>
    <row r="1084" spans="1:24" ht="18" customHeight="1">
      <c r="A1084" s="1161"/>
      <c r="B1084" s="492" t="s">
        <v>290</v>
      </c>
      <c r="C1084" s="45"/>
      <c r="D1084" s="1327">
        <v>0</v>
      </c>
      <c r="E1084" s="1329">
        <v>0</v>
      </c>
      <c r="F1084" s="622">
        <v>0</v>
      </c>
      <c r="G1084" s="1331">
        <v>0</v>
      </c>
      <c r="H1084" s="40"/>
      <c r="I1084" s="188"/>
      <c r="J1084" s="40"/>
      <c r="K1084" s="40"/>
      <c r="L1084" s="40"/>
      <c r="M1084" s="40"/>
      <c r="N1084" s="40"/>
      <c r="O1084" s="40"/>
      <c r="P1084" s="1243"/>
      <c r="Q1084" s="40"/>
      <c r="R1084" s="40"/>
      <c r="S1084" s="40"/>
      <c r="T1084" s="40"/>
      <c r="U1084" s="40"/>
      <c r="V1084" s="40"/>
      <c r="W1084" s="40"/>
      <c r="X1084" s="40"/>
    </row>
    <row r="1085" spans="1:24" ht="18" customHeight="1">
      <c r="A1085" s="1161"/>
      <c r="B1085" s="492" t="s">
        <v>294</v>
      </c>
      <c r="C1085" s="45"/>
      <c r="D1085" s="1332">
        <v>0</v>
      </c>
      <c r="E1085" s="1333">
        <v>0</v>
      </c>
      <c r="F1085" s="1311">
        <v>11394</v>
      </c>
      <c r="G1085" s="1312">
        <v>569.7</v>
      </c>
      <c r="H1085" s="40"/>
      <c r="I1085" s="188"/>
      <c r="J1085" s="40"/>
      <c r="K1085" s="40"/>
      <c r="L1085" s="40"/>
      <c r="M1085" s="40"/>
      <c r="N1085" s="40"/>
      <c r="O1085" s="40"/>
      <c r="P1085" s="1243"/>
      <c r="Q1085" s="40"/>
      <c r="R1085" s="40"/>
      <c r="S1085" s="40"/>
      <c r="T1085" s="40"/>
      <c r="U1085" s="40"/>
      <c r="V1085" s="40"/>
      <c r="W1085" s="40"/>
      <c r="X1085" s="40"/>
    </row>
    <row r="1086" spans="1:24" ht="18" customHeight="1">
      <c r="A1086" s="1161"/>
      <c r="B1086" s="492" t="s">
        <v>358</v>
      </c>
      <c r="C1086" s="45"/>
      <c r="D1086" s="1332">
        <v>0</v>
      </c>
      <c r="E1086" s="1333">
        <v>0</v>
      </c>
      <c r="F1086" s="622">
        <v>0</v>
      </c>
      <c r="G1086" s="1331">
        <v>0</v>
      </c>
      <c r="H1086" s="40"/>
      <c r="I1086" s="188"/>
      <c r="J1086" s="40"/>
      <c r="K1086" s="40"/>
      <c r="L1086" s="40"/>
      <c r="M1086" s="40"/>
      <c r="N1086" s="40"/>
      <c r="O1086" s="40"/>
      <c r="P1086" s="1243"/>
      <c r="Q1086" s="40"/>
      <c r="R1086" s="40"/>
      <c r="S1086" s="40"/>
      <c r="T1086" s="40"/>
      <c r="U1086" s="40"/>
      <c r="V1086" s="40"/>
      <c r="W1086" s="40"/>
      <c r="X1086" s="40"/>
    </row>
    <row r="1087" spans="1:24" ht="18" customHeight="1" thickBot="1">
      <c r="A1087" s="1162"/>
      <c r="B1087" s="493" t="s">
        <v>17</v>
      </c>
      <c r="C1087" s="13"/>
      <c r="D1087" s="1321">
        <f>SUM(D1076:D1086)</f>
        <v>62267</v>
      </c>
      <c r="E1087" s="1330">
        <f>SUM(E1076:E1086)</f>
        <v>3113.33</v>
      </c>
      <c r="F1087" s="622">
        <f>SUM(F1076:F1086)</f>
        <v>11394</v>
      </c>
      <c r="G1087" s="622">
        <f>SUM(G1076:G1086)</f>
        <v>569.7</v>
      </c>
      <c r="H1087" s="40">
        <f>D1087+F1087</f>
        <v>73661</v>
      </c>
      <c r="I1087" s="385">
        <f>E1087+G1087</f>
        <v>3683.0299999999997</v>
      </c>
      <c r="J1087" s="27"/>
      <c r="K1087" s="27"/>
      <c r="L1087" s="27"/>
      <c r="M1087" s="40"/>
      <c r="N1087" s="40"/>
      <c r="O1087" s="40"/>
      <c r="P1087" s="1243"/>
      <c r="Q1087" s="40"/>
      <c r="R1087" s="40"/>
      <c r="S1087" s="40"/>
      <c r="T1087" s="40"/>
      <c r="U1087" s="40"/>
      <c r="V1087" s="40"/>
      <c r="W1087" s="40"/>
      <c r="X1087" s="40"/>
    </row>
    <row r="1088" spans="1:24" ht="18" customHeight="1">
      <c r="A1088" s="673"/>
      <c r="B1088" s="21"/>
      <c r="C1088" s="21"/>
      <c r="D1088" s="179"/>
      <c r="E1088" s="202"/>
      <c r="F1088" s="21"/>
      <c r="H1088" s="27"/>
      <c r="I1088" s="385"/>
      <c r="J1088" s="264"/>
      <c r="K1088" s="264"/>
      <c r="L1088" s="264"/>
      <c r="M1088" s="27"/>
      <c r="N1088" s="27"/>
      <c r="O1088" s="27"/>
      <c r="P1088" s="1236"/>
      <c r="Q1088" s="27"/>
      <c r="R1088" s="27"/>
      <c r="S1088" s="27"/>
      <c r="T1088" s="27"/>
      <c r="U1088" s="27"/>
      <c r="V1088" s="27"/>
      <c r="W1088" s="27"/>
      <c r="X1088" s="27"/>
    </row>
    <row r="1089" spans="1:24" s="243" customFormat="1" ht="16.5" thickBot="1">
      <c r="A1089" s="245" t="s">
        <v>328</v>
      </c>
      <c r="B1089" s="246"/>
      <c r="C1089" s="246"/>
      <c r="D1089" s="246"/>
      <c r="E1089" s="247"/>
      <c r="F1089" s="251"/>
      <c r="G1089" s="611"/>
      <c r="H1089" s="264"/>
      <c r="I1089" s="362"/>
      <c r="J1089" s="362"/>
      <c r="K1089" s="362"/>
      <c r="L1089" s="362"/>
      <c r="M1089" s="264"/>
      <c r="N1089" s="264"/>
      <c r="O1089" s="264"/>
      <c r="P1089" s="1240"/>
      <c r="Q1089" s="264"/>
      <c r="R1089" s="264"/>
      <c r="S1089" s="264"/>
      <c r="T1089" s="264"/>
      <c r="U1089" s="264"/>
      <c r="V1089" s="264"/>
      <c r="W1089" s="264"/>
      <c r="X1089" s="264"/>
    </row>
    <row r="1090" spans="1:24" ht="19.5" customHeight="1">
      <c r="A1090" s="1145" t="s">
        <v>48</v>
      </c>
      <c r="B1090" s="1143" t="s">
        <v>49</v>
      </c>
      <c r="C1090" s="1143"/>
      <c r="D1090" s="1143" t="s">
        <v>50</v>
      </c>
      <c r="E1090" s="1143"/>
      <c r="F1090" s="1143" t="s">
        <v>51</v>
      </c>
      <c r="G1090" s="1144"/>
      <c r="H1090" s="362"/>
      <c r="I1090" s="361"/>
      <c r="J1090" s="361"/>
      <c r="K1090" s="361"/>
      <c r="L1090" s="361"/>
      <c r="M1090" s="362"/>
      <c r="N1090" s="362"/>
      <c r="O1090" s="362"/>
      <c r="P1090" s="1289"/>
      <c r="Q1090" s="362"/>
      <c r="R1090" s="362"/>
      <c r="S1090" s="362"/>
      <c r="T1090" s="362"/>
      <c r="U1090" s="362"/>
      <c r="V1090" s="362"/>
      <c r="W1090" s="362"/>
      <c r="X1090" s="362"/>
    </row>
    <row r="1091" spans="1:24" ht="18" customHeight="1">
      <c r="A1091" s="1146"/>
      <c r="B1091" s="471" t="s">
        <v>52</v>
      </c>
      <c r="C1091" s="471" t="s">
        <v>53</v>
      </c>
      <c r="D1091" s="471" t="s">
        <v>52</v>
      </c>
      <c r="E1091" s="472" t="s">
        <v>53</v>
      </c>
      <c r="F1091" s="471" t="s">
        <v>52</v>
      </c>
      <c r="G1091" s="1336" t="s">
        <v>53</v>
      </c>
      <c r="H1091" s="361"/>
      <c r="I1091" s="396"/>
      <c r="J1091" s="47"/>
      <c r="K1091" s="47"/>
      <c r="L1091" s="47"/>
      <c r="M1091" s="361"/>
      <c r="N1091" s="361"/>
      <c r="O1091" s="361"/>
      <c r="P1091" s="1287"/>
      <c r="Q1091" s="361"/>
      <c r="R1091" s="361"/>
      <c r="S1091" s="361"/>
      <c r="T1091" s="361"/>
      <c r="U1091" s="361"/>
      <c r="V1091" s="361"/>
      <c r="W1091" s="361"/>
      <c r="X1091" s="361"/>
    </row>
    <row r="1092" spans="1:24" s="678" customFormat="1" ht="15.75" thickBot="1">
      <c r="A1092" s="231" t="s">
        <v>359</v>
      </c>
      <c r="B1092" s="1334">
        <v>73661</v>
      </c>
      <c r="C1092" s="1334">
        <v>3683.0299999999997</v>
      </c>
      <c r="D1092" s="1320">
        <v>73661</v>
      </c>
      <c r="E1092" s="1335">
        <v>3683.0299999999997</v>
      </c>
      <c r="F1092" s="134">
        <f>(D1092-B1092)/B1092</f>
        <v>0</v>
      </c>
      <c r="G1092" s="749">
        <f>(E1092-C1092)/C1092</f>
        <v>0</v>
      </c>
      <c r="H1092" s="675"/>
      <c r="I1092" s="676"/>
      <c r="J1092" s="677"/>
      <c r="K1092" s="677"/>
      <c r="L1092" s="677"/>
      <c r="M1092" s="675"/>
      <c r="N1092" s="675"/>
      <c r="O1092" s="675"/>
      <c r="P1092" s="1290"/>
      <c r="Q1092" s="675"/>
      <c r="R1092" s="675"/>
      <c r="S1092" s="675"/>
      <c r="T1092" s="675"/>
      <c r="U1092" s="675"/>
      <c r="V1092" s="675"/>
      <c r="W1092" s="675"/>
      <c r="X1092" s="675"/>
    </row>
    <row r="1093" spans="1:24" ht="15">
      <c r="A1093" s="172"/>
      <c r="B1093" s="21"/>
      <c r="C1093" s="21"/>
      <c r="D1093" s="172"/>
      <c r="E1093" s="202"/>
      <c r="F1093" s="21"/>
      <c r="H1093" s="27"/>
      <c r="I1093" s="385"/>
      <c r="J1093" s="264"/>
      <c r="K1093" s="264"/>
      <c r="L1093" s="264"/>
      <c r="M1093" s="27"/>
      <c r="N1093" s="27"/>
      <c r="O1093" s="27"/>
      <c r="P1093" s="1236"/>
      <c r="Q1093" s="27"/>
      <c r="R1093" s="27"/>
      <c r="S1093" s="27"/>
      <c r="T1093" s="27"/>
      <c r="U1093" s="27"/>
      <c r="V1093" s="27"/>
      <c r="W1093" s="27"/>
      <c r="X1093" s="27"/>
    </row>
    <row r="1094" spans="1:24" s="243" customFormat="1" ht="18" customHeight="1" thickBot="1">
      <c r="A1094" s="245" t="s">
        <v>144</v>
      </c>
      <c r="B1094" s="246"/>
      <c r="C1094" s="246"/>
      <c r="D1094" s="246"/>
      <c r="E1094" s="252"/>
      <c r="F1094" s="251"/>
      <c r="G1094" s="611"/>
      <c r="H1094" s="264"/>
      <c r="I1094" s="385"/>
      <c r="J1094" s="27"/>
      <c r="K1094" s="27"/>
      <c r="L1094" s="27"/>
      <c r="M1094" s="264"/>
      <c r="N1094" s="264"/>
      <c r="O1094" s="264"/>
      <c r="P1094" s="1240"/>
      <c r="Q1094" s="264"/>
      <c r="R1094" s="264"/>
      <c r="S1094" s="264"/>
      <c r="T1094" s="264"/>
      <c r="U1094" s="264"/>
      <c r="V1094" s="264"/>
      <c r="W1094" s="264"/>
      <c r="X1094" s="264"/>
    </row>
    <row r="1095" spans="1:24" ht="36" customHeight="1">
      <c r="A1095" s="1154" t="s">
        <v>360</v>
      </c>
      <c r="B1095" s="1155"/>
      <c r="C1095" s="1156" t="s">
        <v>414</v>
      </c>
      <c r="D1095" s="1156"/>
      <c r="E1095" s="1149" t="s">
        <v>54</v>
      </c>
      <c r="F1095" s="1150"/>
      <c r="H1095" s="27"/>
      <c r="I1095" s="385"/>
      <c r="J1095" s="27"/>
      <c r="K1095" s="27"/>
      <c r="L1095" s="27"/>
      <c r="M1095" s="27"/>
      <c r="N1095" s="27"/>
      <c r="O1095" s="27"/>
      <c r="P1095" s="1236"/>
      <c r="Q1095" s="27"/>
      <c r="R1095" s="27"/>
      <c r="S1095" s="27"/>
      <c r="T1095" s="27"/>
      <c r="U1095" s="27"/>
      <c r="V1095" s="27"/>
      <c r="W1095" s="27"/>
      <c r="X1095" s="27"/>
    </row>
    <row r="1096" spans="1:24" ht="18" customHeight="1">
      <c r="A1096" s="132" t="s">
        <v>52</v>
      </c>
      <c r="B1096" s="119" t="s">
        <v>55</v>
      </c>
      <c r="C1096" s="119" t="s">
        <v>52</v>
      </c>
      <c r="D1096" s="189" t="s">
        <v>55</v>
      </c>
      <c r="E1096" s="212" t="s">
        <v>52</v>
      </c>
      <c r="F1096" s="133" t="s">
        <v>56</v>
      </c>
      <c r="H1096" s="27"/>
      <c r="I1096" s="385"/>
      <c r="J1096" s="27"/>
      <c r="K1096" s="27"/>
      <c r="L1096" s="27"/>
      <c r="M1096" s="27"/>
      <c r="N1096" s="27"/>
      <c r="O1096" s="27"/>
      <c r="P1096" s="1236"/>
      <c r="Q1096" s="27"/>
      <c r="R1096" s="27"/>
      <c r="S1096" s="27"/>
      <c r="T1096" s="27"/>
      <c r="U1096" s="27"/>
      <c r="V1096" s="27"/>
      <c r="W1096" s="27"/>
      <c r="X1096" s="27"/>
    </row>
    <row r="1097" spans="1:24" ht="18" customHeight="1">
      <c r="A1097" s="129">
        <v>1</v>
      </c>
      <c r="B1097" s="43">
        <v>2</v>
      </c>
      <c r="C1097" s="43">
        <v>3</v>
      </c>
      <c r="D1097" s="13">
        <v>4</v>
      </c>
      <c r="E1097" s="218"/>
      <c r="F1097" s="130">
        <v>6</v>
      </c>
      <c r="H1097" s="27"/>
      <c r="I1097" s="450"/>
      <c r="J1097" s="70"/>
      <c r="K1097" s="70"/>
      <c r="L1097" s="70"/>
      <c r="M1097" s="27"/>
      <c r="N1097" s="27"/>
      <c r="O1097" s="27"/>
      <c r="P1097" s="1236"/>
      <c r="Q1097" s="27"/>
      <c r="R1097" s="27"/>
      <c r="S1097" s="27"/>
      <c r="T1097" s="27"/>
      <c r="U1097" s="27"/>
      <c r="V1097" s="27"/>
      <c r="W1097" s="27"/>
      <c r="X1097" s="27"/>
    </row>
    <row r="1098" spans="1:24" s="678" customFormat="1" ht="18" customHeight="1" thickBot="1">
      <c r="A1098" s="1334">
        <f>D1092</f>
        <v>73661</v>
      </c>
      <c r="B1098" s="1334">
        <f>E1092</f>
        <v>3683.0299999999997</v>
      </c>
      <c r="C1098" s="1337">
        <v>73661</v>
      </c>
      <c r="D1098" s="1314">
        <v>3683.0299999999997</v>
      </c>
      <c r="E1098" s="830">
        <f>C1098/A1098</f>
        <v>1</v>
      </c>
      <c r="F1098" s="131">
        <f>D1098/B1098</f>
        <v>1</v>
      </c>
      <c r="G1098" s="831"/>
      <c r="H1098" s="680"/>
      <c r="I1098" s="681"/>
      <c r="J1098" s="682"/>
      <c r="K1098" s="682"/>
      <c r="L1098" s="682"/>
      <c r="M1098" s="679"/>
      <c r="N1098" s="679"/>
      <c r="O1098" s="679"/>
      <c r="P1098" s="1291"/>
      <c r="Q1098" s="679"/>
      <c r="R1098" s="679"/>
      <c r="S1098" s="679"/>
      <c r="T1098" s="679"/>
      <c r="U1098" s="679"/>
      <c r="V1098" s="679"/>
      <c r="W1098" s="679"/>
      <c r="X1098" s="679"/>
    </row>
    <row r="1099" spans="1:6" ht="18" customHeight="1">
      <c r="A1099" s="44"/>
      <c r="B1099" s="46"/>
      <c r="C1099" s="42"/>
      <c r="D1099" s="94"/>
      <c r="E1099" s="47"/>
      <c r="F1099" s="47"/>
    </row>
    <row r="1102" ht="15">
      <c r="A1102" s="94"/>
    </row>
    <row r="1110" ht="15">
      <c r="J1110" s="35" t="s">
        <v>262</v>
      </c>
    </row>
  </sheetData>
  <sheetProtection/>
  <mergeCells count="94">
    <mergeCell ref="A1059:E1060"/>
    <mergeCell ref="A1074:G1074"/>
    <mergeCell ref="L95:N95"/>
    <mergeCell ref="Q878:S878"/>
    <mergeCell ref="H95:J95"/>
    <mergeCell ref="H323:J323"/>
    <mergeCell ref="L323:N323"/>
    <mergeCell ref="A13:A14"/>
    <mergeCell ref="A244:G244"/>
    <mergeCell ref="C52:D52"/>
    <mergeCell ref="A582:E582"/>
    <mergeCell ref="A584:D584"/>
    <mergeCell ref="H147:J147"/>
    <mergeCell ref="H376:J376"/>
    <mergeCell ref="L147:N147"/>
    <mergeCell ref="AC841:AE841"/>
    <mergeCell ref="A208:G208"/>
    <mergeCell ref="L376:N376"/>
    <mergeCell ref="H415:J415"/>
    <mergeCell ref="H458:J458"/>
    <mergeCell ref="Z841:AB841"/>
    <mergeCell ref="H637:J637"/>
    <mergeCell ref="A1:F1"/>
    <mergeCell ref="A2:F2"/>
    <mergeCell ref="A58:G58"/>
    <mergeCell ref="A95:G95"/>
    <mergeCell ref="A3:F3"/>
    <mergeCell ref="A170:G170"/>
    <mergeCell ref="A134:G134"/>
    <mergeCell ref="A4:F4"/>
    <mergeCell ref="A5:F5"/>
    <mergeCell ref="A7:F7"/>
    <mergeCell ref="A11:D11"/>
    <mergeCell ref="C53:D53"/>
    <mergeCell ref="A12:E12"/>
    <mergeCell ref="C51:D51"/>
    <mergeCell ref="C55:D55"/>
    <mergeCell ref="C54:D54"/>
    <mergeCell ref="B13:E13"/>
    <mergeCell ref="A30:C30"/>
    <mergeCell ref="A40:C40"/>
    <mergeCell ref="A41:C41"/>
    <mergeCell ref="D30:E30"/>
    <mergeCell ref="A50:G50"/>
    <mergeCell ref="A995:A998"/>
    <mergeCell ref="A586:A590"/>
    <mergeCell ref="B590:C590"/>
    <mergeCell ref="E839:F839"/>
    <mergeCell ref="A991:E991"/>
    <mergeCell ref="A360:F360"/>
    <mergeCell ref="A993:D993"/>
    <mergeCell ref="A1047:A1058"/>
    <mergeCell ref="A1045:E1045"/>
    <mergeCell ref="A57:C57"/>
    <mergeCell ref="A1021:A1024"/>
    <mergeCell ref="A1037:B1037"/>
    <mergeCell ref="A1042:E1042"/>
    <mergeCell ref="A1095:B1095"/>
    <mergeCell ref="C1095:D1095"/>
    <mergeCell ref="E1095:F1095"/>
    <mergeCell ref="A1067:B1067"/>
    <mergeCell ref="C1067:D1067"/>
    <mergeCell ref="A1076:A1087"/>
    <mergeCell ref="D1090:E1090"/>
    <mergeCell ref="Z877:AN877"/>
    <mergeCell ref="I955:K955"/>
    <mergeCell ref="F1090:G1090"/>
    <mergeCell ref="A1090:A1091"/>
    <mergeCell ref="B1062:C1062"/>
    <mergeCell ref="A1062:A1063"/>
    <mergeCell ref="B1090:C1090"/>
    <mergeCell ref="E1067:F1067"/>
    <mergeCell ref="D1062:E1062"/>
    <mergeCell ref="A1015:B1015"/>
    <mergeCell ref="M878:O878"/>
    <mergeCell ref="I917:K917"/>
    <mergeCell ref="A1000:C1000"/>
    <mergeCell ref="E1010:F1010"/>
    <mergeCell ref="A999:C999"/>
    <mergeCell ref="F1037:G1037"/>
    <mergeCell ref="A1019:D1019"/>
    <mergeCell ref="I878:K878"/>
    <mergeCell ref="A1017:F1017"/>
    <mergeCell ref="A1025:C1025"/>
    <mergeCell ref="Y374:Y375"/>
    <mergeCell ref="Z374:Z375"/>
    <mergeCell ref="AA722:AD722"/>
    <mergeCell ref="A591:E591"/>
    <mergeCell ref="Y841:Y842"/>
    <mergeCell ref="H501:J501"/>
    <mergeCell ref="H600:J600"/>
    <mergeCell ref="L600:N600"/>
    <mergeCell ref="K680:M680"/>
    <mergeCell ref="H723:J723"/>
  </mergeCells>
  <printOptions horizontalCentered="1"/>
  <pageMargins left="0.5118110236220472" right="0.1968503937007874" top="0.1968503937007874" bottom="0.1968503937007874" header="0.15748031496062992" footer="0.5118110236220472"/>
  <pageSetup fitToHeight="0" fitToWidth="1" horizontalDpi="300" verticalDpi="300" orientation="portrait" scale="59" r:id="rId2"/>
  <rowBreaks count="12" manualBreakCount="12">
    <brk id="132" max="6" man="1"/>
    <brk id="206" max="6" man="1"/>
    <brk id="280" max="6" man="1"/>
    <brk id="358" max="6" man="1"/>
    <brk id="449" max="6" man="1"/>
    <brk id="534" max="6" man="1"/>
    <brk id="633" max="6" man="1"/>
    <brk id="714" max="6" man="1"/>
    <brk id="797" max="6" man="1"/>
    <brk id="874" max="6" man="1"/>
    <brk id="951" max="6" man="1"/>
    <brk id="102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2">
      <selection activeCell="O15" sqref="O15:R15"/>
    </sheetView>
  </sheetViews>
  <sheetFormatPr defaultColWidth="9.140625" defaultRowHeight="12.75"/>
  <cols>
    <col min="5" max="5" width="10.28125" style="0" customWidth="1"/>
  </cols>
  <sheetData>
    <row r="1" spans="1:4" ht="16.5" thickBot="1">
      <c r="A1" s="314">
        <v>51923</v>
      </c>
      <c r="B1" s="315">
        <v>15152</v>
      </c>
      <c r="C1" s="315">
        <v>327</v>
      </c>
      <c r="D1">
        <f>SUM(A1:C1)</f>
        <v>67402</v>
      </c>
    </row>
    <row r="2" ht="13.5" thickBot="1"/>
    <row r="3" spans="1:5" ht="16.5" thickBot="1">
      <c r="A3" s="314">
        <v>43180</v>
      </c>
      <c r="B3" s="315">
        <v>11642</v>
      </c>
      <c r="C3" s="315">
        <v>941</v>
      </c>
      <c r="D3" s="315">
        <v>254</v>
      </c>
      <c r="E3">
        <f>SUM(A3:D3)</f>
        <v>56017</v>
      </c>
    </row>
    <row r="5" spans="1:4" ht="17.25" thickBot="1">
      <c r="A5" s="316">
        <v>3445133</v>
      </c>
      <c r="B5" s="316">
        <v>1620485</v>
      </c>
      <c r="C5" s="316">
        <v>14574</v>
      </c>
      <c r="D5">
        <f>SUM(A5:C5)</f>
        <v>5080192</v>
      </c>
    </row>
    <row r="8" spans="1:5" ht="17.25" thickBot="1">
      <c r="A8" s="316">
        <v>3445133</v>
      </c>
      <c r="B8" s="316">
        <v>1620485</v>
      </c>
      <c r="C8" s="316">
        <v>14574</v>
      </c>
      <c r="E8" s="317">
        <v>5080192</v>
      </c>
    </row>
    <row r="9" spans="1:13" ht="30.75" thickBot="1">
      <c r="A9" s="316">
        <v>3167270</v>
      </c>
      <c r="B9" s="316">
        <v>1490844</v>
      </c>
      <c r="C9" s="316">
        <v>13880</v>
      </c>
      <c r="E9" s="317">
        <v>4671994</v>
      </c>
      <c r="J9" s="322" t="s">
        <v>227</v>
      </c>
      <c r="K9" s="323" t="s">
        <v>25</v>
      </c>
      <c r="L9" s="323" t="s">
        <v>228</v>
      </c>
      <c r="M9" s="323" t="s">
        <v>171</v>
      </c>
    </row>
    <row r="10" spans="1:13" ht="60.75" thickBot="1">
      <c r="A10">
        <f>A8-A9</f>
        <v>277863</v>
      </c>
      <c r="B10">
        <f>B8-B9</f>
        <v>129641</v>
      </c>
      <c r="C10">
        <f>C8-C9</f>
        <v>694</v>
      </c>
      <c r="E10">
        <f>E8-E9</f>
        <v>408198</v>
      </c>
      <c r="J10" s="324" t="s">
        <v>229</v>
      </c>
      <c r="K10" s="325">
        <v>210</v>
      </c>
      <c r="L10" s="325">
        <v>220</v>
      </c>
      <c r="M10" s="325">
        <v>312</v>
      </c>
    </row>
    <row r="11" spans="10:13" ht="50.25" thickBot="1">
      <c r="J11" s="326" t="s">
        <v>230</v>
      </c>
      <c r="K11" s="327">
        <v>59</v>
      </c>
      <c r="L11" s="327">
        <v>62</v>
      </c>
      <c r="M11" s="327">
        <v>78</v>
      </c>
    </row>
    <row r="12" spans="10:13" ht="66.75" thickBot="1">
      <c r="J12" s="326" t="s">
        <v>231</v>
      </c>
      <c r="K12" s="327">
        <v>53</v>
      </c>
      <c r="L12" s="327">
        <v>52</v>
      </c>
      <c r="M12" s="327">
        <v>78</v>
      </c>
    </row>
    <row r="13" spans="1:13" ht="30.75" thickBot="1">
      <c r="A13" s="318">
        <v>3301973</v>
      </c>
      <c r="B13" s="319">
        <v>1550501</v>
      </c>
      <c r="C13">
        <f>SUM(A13:B13)</f>
        <v>4852474</v>
      </c>
      <c r="E13" s="331">
        <v>93944</v>
      </c>
      <c r="F13" s="332">
        <v>30240</v>
      </c>
      <c r="G13" s="332">
        <v>124184</v>
      </c>
      <c r="J13" s="328" t="s">
        <v>232</v>
      </c>
      <c r="K13" s="329">
        <v>-6</v>
      </c>
      <c r="L13" s="329">
        <v>-10</v>
      </c>
      <c r="M13" s="329">
        <v>0</v>
      </c>
    </row>
    <row r="14" spans="1:18" ht="50.25" thickBot="1">
      <c r="A14" s="320">
        <v>3300215</v>
      </c>
      <c r="B14" s="321">
        <v>1527033</v>
      </c>
      <c r="C14">
        <f>SUM(A14:B14)</f>
        <v>4827248</v>
      </c>
      <c r="E14" s="333">
        <v>83477</v>
      </c>
      <c r="F14" s="334">
        <v>29970</v>
      </c>
      <c r="G14" s="334">
        <v>113447</v>
      </c>
      <c r="J14" s="326" t="s">
        <v>233</v>
      </c>
      <c r="K14" s="327">
        <v>38</v>
      </c>
      <c r="L14" s="327">
        <v>40</v>
      </c>
      <c r="M14" s="327">
        <v>76</v>
      </c>
      <c r="O14" s="337">
        <v>1257.63</v>
      </c>
      <c r="P14" s="338">
        <v>2048.83</v>
      </c>
      <c r="Q14" s="338">
        <v>10058.4</v>
      </c>
      <c r="R14">
        <f>SUM(O14:Q14)</f>
        <v>13364.86</v>
      </c>
    </row>
    <row r="15" spans="1:18" ht="66.75" thickBot="1">
      <c r="A15" s="320">
        <v>3210610</v>
      </c>
      <c r="B15" s="321">
        <v>1374274</v>
      </c>
      <c r="C15">
        <f>SUM(A15:B15)</f>
        <v>4584884</v>
      </c>
      <c r="E15">
        <f>E13-E14</f>
        <v>10467</v>
      </c>
      <c r="F15">
        <f>F13-F14</f>
        <v>270</v>
      </c>
      <c r="G15">
        <f>G13-G14</f>
        <v>10737</v>
      </c>
      <c r="J15" s="326" t="s">
        <v>234</v>
      </c>
      <c r="K15" s="327">
        <v>31</v>
      </c>
      <c r="L15" s="327">
        <v>32</v>
      </c>
      <c r="M15" s="327">
        <v>66</v>
      </c>
      <c r="O15" s="339">
        <v>1182.24</v>
      </c>
      <c r="P15" s="340">
        <v>1926.01</v>
      </c>
      <c r="Q15" s="340">
        <v>9455.44</v>
      </c>
      <c r="R15">
        <f>SUM(O15:Q15)</f>
        <v>12563.69</v>
      </c>
    </row>
    <row r="16" spans="5:13" ht="30.75" thickBot="1">
      <c r="E16" s="335">
        <v>10467</v>
      </c>
      <c r="F16" s="336">
        <v>270</v>
      </c>
      <c r="G16" s="336">
        <v>10737</v>
      </c>
      <c r="J16" s="328" t="s">
        <v>235</v>
      </c>
      <c r="K16" s="329">
        <v>-7</v>
      </c>
      <c r="L16" s="329">
        <v>-8</v>
      </c>
      <c r="M16" s="329">
        <v>-10</v>
      </c>
    </row>
    <row r="17" spans="1:13" ht="50.25" thickBot="1">
      <c r="A17" s="331">
        <v>83477</v>
      </c>
      <c r="B17" s="332">
        <v>29970</v>
      </c>
      <c r="C17">
        <f>SUM(A17:B17)</f>
        <v>113447</v>
      </c>
      <c r="J17" s="326" t="s">
        <v>236</v>
      </c>
      <c r="K17" s="327">
        <v>56</v>
      </c>
      <c r="L17" s="327">
        <v>59</v>
      </c>
      <c r="M17" s="327">
        <v>78</v>
      </c>
    </row>
    <row r="18" spans="10:13" ht="66.75" thickBot="1">
      <c r="J18" s="326" t="s">
        <v>237</v>
      </c>
      <c r="K18" s="327">
        <v>43</v>
      </c>
      <c r="L18" s="327">
        <v>41</v>
      </c>
      <c r="M18" s="327">
        <v>78</v>
      </c>
    </row>
    <row r="19" spans="10:13" ht="30.75" thickBot="1">
      <c r="J19" s="328" t="s">
        <v>235</v>
      </c>
      <c r="K19" s="329">
        <v>-13</v>
      </c>
      <c r="L19" s="329">
        <v>-18</v>
      </c>
      <c r="M19" s="329">
        <v>0</v>
      </c>
    </row>
    <row r="20" spans="10:13" ht="83.25" thickBot="1">
      <c r="J20" s="326" t="s">
        <v>238</v>
      </c>
      <c r="K20" s="327">
        <v>153</v>
      </c>
      <c r="L20" s="327">
        <v>160</v>
      </c>
      <c r="M20" s="327">
        <v>312</v>
      </c>
    </row>
    <row r="21" spans="10:13" ht="66.75" thickBot="1">
      <c r="J21" s="326" t="s">
        <v>239</v>
      </c>
      <c r="K21" s="327">
        <v>127</v>
      </c>
      <c r="L21" s="327">
        <v>125</v>
      </c>
      <c r="M21" s="327">
        <v>232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7">
      <selection activeCell="A29" sqref="A29"/>
    </sheetView>
  </sheetViews>
  <sheetFormatPr defaultColWidth="9.140625" defaultRowHeight="12.75"/>
  <cols>
    <col min="1" max="1" width="17.00390625" style="0" customWidth="1"/>
    <col min="2" max="2" width="26.140625" style="0" customWidth="1"/>
    <col min="3" max="3" width="26.7109375" style="0" customWidth="1"/>
  </cols>
  <sheetData>
    <row r="1" spans="1:5" ht="45">
      <c r="A1" s="112" t="s">
        <v>63</v>
      </c>
      <c r="B1" s="112" t="s">
        <v>279</v>
      </c>
      <c r="C1" s="112" t="s">
        <v>112</v>
      </c>
      <c r="D1" s="113" t="s">
        <v>5</v>
      </c>
      <c r="E1" s="114" t="s">
        <v>6</v>
      </c>
    </row>
    <row r="2" spans="1:5" ht="15">
      <c r="A2" s="488" t="s">
        <v>174</v>
      </c>
      <c r="B2" s="406">
        <v>64920</v>
      </c>
      <c r="C2" s="407">
        <v>51563</v>
      </c>
      <c r="D2" s="408">
        <f aca="true" t="shared" si="0" ref="D2:D29">C2-B2</f>
        <v>-13357</v>
      </c>
      <c r="E2" s="409">
        <f aca="true" t="shared" si="1" ref="E2:E29">D2/B2</f>
        <v>-0.20574553296364756</v>
      </c>
    </row>
    <row r="3" spans="1:5" ht="15">
      <c r="A3" s="488" t="s">
        <v>170</v>
      </c>
      <c r="B3" s="406">
        <v>22056</v>
      </c>
      <c r="C3" s="407">
        <v>19041</v>
      </c>
      <c r="D3" s="408">
        <f t="shared" si="0"/>
        <v>-3015</v>
      </c>
      <c r="E3" s="409">
        <f t="shared" si="1"/>
        <v>-0.1366974972796518</v>
      </c>
    </row>
    <row r="4" spans="1:5" ht="15">
      <c r="A4" s="488" t="s">
        <v>100</v>
      </c>
      <c r="B4" s="406">
        <v>200361</v>
      </c>
      <c r="C4" s="407">
        <v>173992</v>
      </c>
      <c r="D4" s="408">
        <f t="shared" si="0"/>
        <v>-26369</v>
      </c>
      <c r="E4" s="409">
        <f t="shared" si="1"/>
        <v>-0.13160744855535758</v>
      </c>
    </row>
    <row r="5" spans="1:5" ht="15">
      <c r="A5" s="488" t="s">
        <v>175</v>
      </c>
      <c r="B5" s="406">
        <v>61738</v>
      </c>
      <c r="C5" s="407">
        <v>53956</v>
      </c>
      <c r="D5" s="408">
        <f t="shared" si="0"/>
        <v>-7782</v>
      </c>
      <c r="E5" s="409">
        <f t="shared" si="1"/>
        <v>-0.12604878680877254</v>
      </c>
    </row>
    <row r="6" spans="1:5" ht="15">
      <c r="A6" s="488" t="s">
        <v>87</v>
      </c>
      <c r="B6" s="406">
        <v>121895</v>
      </c>
      <c r="C6" s="407">
        <v>107265</v>
      </c>
      <c r="D6" s="408">
        <f t="shared" si="0"/>
        <v>-14630</v>
      </c>
      <c r="E6" s="409">
        <f t="shared" si="1"/>
        <v>-0.12002132983305304</v>
      </c>
    </row>
    <row r="7" spans="1:5" ht="15">
      <c r="A7" s="488" t="s">
        <v>176</v>
      </c>
      <c r="B7" s="406">
        <v>106594</v>
      </c>
      <c r="C7" s="407">
        <v>93860</v>
      </c>
      <c r="D7" s="408">
        <f t="shared" si="0"/>
        <v>-12734</v>
      </c>
      <c r="E7" s="409">
        <f t="shared" si="1"/>
        <v>-0.11946263391935756</v>
      </c>
    </row>
    <row r="8" spans="1:5" ht="15">
      <c r="A8" s="488" t="s">
        <v>101</v>
      </c>
      <c r="B8" s="406">
        <v>116039</v>
      </c>
      <c r="C8" s="407">
        <v>103140</v>
      </c>
      <c r="D8" s="408">
        <f t="shared" si="0"/>
        <v>-12899</v>
      </c>
      <c r="E8" s="409">
        <f t="shared" si="1"/>
        <v>-0.11116090279992072</v>
      </c>
    </row>
    <row r="9" spans="1:5" ht="15">
      <c r="A9" s="488" t="s">
        <v>91</v>
      </c>
      <c r="B9" s="406">
        <v>133444</v>
      </c>
      <c r="C9" s="407">
        <v>118804</v>
      </c>
      <c r="D9" s="408">
        <f t="shared" si="0"/>
        <v>-14640</v>
      </c>
      <c r="E9" s="409">
        <f t="shared" si="1"/>
        <v>-0.10970894157848986</v>
      </c>
    </row>
    <row r="10" spans="1:5" ht="15">
      <c r="A10" s="488" t="s">
        <v>89</v>
      </c>
      <c r="B10" s="406">
        <v>298419</v>
      </c>
      <c r="C10" s="407">
        <v>268658</v>
      </c>
      <c r="D10" s="408">
        <f t="shared" si="0"/>
        <v>-29761</v>
      </c>
      <c r="E10" s="409">
        <f t="shared" si="1"/>
        <v>-0.09972890466089626</v>
      </c>
    </row>
    <row r="11" spans="1:5" ht="15">
      <c r="A11" s="488" t="s">
        <v>102</v>
      </c>
      <c r="B11" s="406">
        <v>80349</v>
      </c>
      <c r="C11" s="407">
        <v>72468</v>
      </c>
      <c r="D11" s="408">
        <f t="shared" si="0"/>
        <v>-7881</v>
      </c>
      <c r="E11" s="409">
        <f t="shared" si="1"/>
        <v>-0.09808460590673188</v>
      </c>
    </row>
    <row r="12" spans="1:5" ht="15">
      <c r="A12" s="488" t="s">
        <v>95</v>
      </c>
      <c r="B12" s="406">
        <v>120427</v>
      </c>
      <c r="C12" s="407">
        <v>108783</v>
      </c>
      <c r="D12" s="408">
        <f t="shared" si="0"/>
        <v>-11644</v>
      </c>
      <c r="E12" s="409">
        <f t="shared" si="1"/>
        <v>-0.09668928064304516</v>
      </c>
    </row>
    <row r="13" spans="1:5" ht="15">
      <c r="A13" s="488" t="s">
        <v>84</v>
      </c>
      <c r="B13" s="406">
        <v>198763</v>
      </c>
      <c r="C13" s="407">
        <v>179974</v>
      </c>
      <c r="D13" s="408">
        <f t="shared" si="0"/>
        <v>-18789</v>
      </c>
      <c r="E13" s="409">
        <f t="shared" si="1"/>
        <v>-0.09452966598411174</v>
      </c>
    </row>
    <row r="14" spans="1:5" ht="15">
      <c r="A14" s="488" t="s">
        <v>97</v>
      </c>
      <c r="B14" s="406">
        <v>122961</v>
      </c>
      <c r="C14" s="407">
        <v>112444</v>
      </c>
      <c r="D14" s="408">
        <f t="shared" si="0"/>
        <v>-10517</v>
      </c>
      <c r="E14" s="409">
        <f t="shared" si="1"/>
        <v>-0.08553118468457478</v>
      </c>
    </row>
    <row r="15" spans="1:5" ht="15">
      <c r="A15" s="488" t="s">
        <v>88</v>
      </c>
      <c r="B15" s="406">
        <v>74463</v>
      </c>
      <c r="C15" s="407">
        <v>68214</v>
      </c>
      <c r="D15" s="408">
        <f t="shared" si="0"/>
        <v>-6249</v>
      </c>
      <c r="E15" s="409">
        <f t="shared" si="1"/>
        <v>-0.08392087345393014</v>
      </c>
    </row>
    <row r="16" spans="1:5" ht="15">
      <c r="A16" s="488" t="s">
        <v>98</v>
      </c>
      <c r="B16" s="406">
        <v>342338</v>
      </c>
      <c r="C16" s="407">
        <v>313807</v>
      </c>
      <c r="D16" s="408">
        <f t="shared" si="0"/>
        <v>-28531</v>
      </c>
      <c r="E16" s="409">
        <f t="shared" si="1"/>
        <v>-0.08334160975410267</v>
      </c>
    </row>
    <row r="17" spans="1:5" ht="15">
      <c r="A17" s="488" t="s">
        <v>86</v>
      </c>
      <c r="B17" s="406">
        <v>183847</v>
      </c>
      <c r="C17" s="407">
        <v>168688</v>
      </c>
      <c r="D17" s="408">
        <f t="shared" si="0"/>
        <v>-15159</v>
      </c>
      <c r="E17" s="409">
        <f t="shared" si="1"/>
        <v>-0.0824544322180944</v>
      </c>
    </row>
    <row r="18" spans="1:5" ht="15">
      <c r="A18" s="488" t="s">
        <v>245</v>
      </c>
      <c r="B18" s="406">
        <v>130628</v>
      </c>
      <c r="C18" s="407">
        <v>120078</v>
      </c>
      <c r="D18" s="408">
        <f t="shared" si="0"/>
        <v>-10550</v>
      </c>
      <c r="E18" s="409">
        <f t="shared" si="1"/>
        <v>-0.08076369537924488</v>
      </c>
    </row>
    <row r="19" spans="1:5" ht="15">
      <c r="A19" s="488" t="s">
        <v>94</v>
      </c>
      <c r="B19" s="406">
        <v>151517</v>
      </c>
      <c r="C19" s="407">
        <v>139567</v>
      </c>
      <c r="D19" s="408">
        <f t="shared" si="0"/>
        <v>-11950</v>
      </c>
      <c r="E19" s="409">
        <f t="shared" si="1"/>
        <v>-0.07886903779773886</v>
      </c>
    </row>
    <row r="20" spans="1:5" ht="15">
      <c r="A20" s="488" t="s">
        <v>99</v>
      </c>
      <c r="B20" s="406">
        <v>69587</v>
      </c>
      <c r="C20" s="407">
        <v>64154</v>
      </c>
      <c r="D20" s="408">
        <f t="shared" si="0"/>
        <v>-5433</v>
      </c>
      <c r="E20" s="409">
        <f t="shared" si="1"/>
        <v>-0.07807492778823631</v>
      </c>
    </row>
    <row r="21" spans="1:5" ht="15">
      <c r="A21" s="488" t="s">
        <v>93</v>
      </c>
      <c r="B21" s="406">
        <v>82884</v>
      </c>
      <c r="C21" s="407">
        <v>76618</v>
      </c>
      <c r="D21" s="408">
        <f t="shared" si="0"/>
        <v>-6266</v>
      </c>
      <c r="E21" s="409">
        <f t="shared" si="1"/>
        <v>-0.07559963322233483</v>
      </c>
    </row>
    <row r="22" spans="1:5" ht="15">
      <c r="A22" s="488" t="s">
        <v>85</v>
      </c>
      <c r="B22" s="406">
        <v>83313</v>
      </c>
      <c r="C22" s="407">
        <v>77063</v>
      </c>
      <c r="D22" s="408">
        <f t="shared" si="0"/>
        <v>-6250</v>
      </c>
      <c r="E22" s="409">
        <f t="shared" si="1"/>
        <v>-0.07501830446628978</v>
      </c>
    </row>
    <row r="23" spans="1:5" ht="15">
      <c r="A23" s="488" t="s">
        <v>173</v>
      </c>
      <c r="B23" s="406">
        <v>89363</v>
      </c>
      <c r="C23" s="407">
        <v>83136</v>
      </c>
      <c r="D23" s="408">
        <f t="shared" si="0"/>
        <v>-6227</v>
      </c>
      <c r="E23" s="409">
        <f t="shared" si="1"/>
        <v>-0.06968208318879178</v>
      </c>
    </row>
    <row r="24" spans="1:5" ht="15">
      <c r="A24" s="488" t="s">
        <v>96</v>
      </c>
      <c r="B24" s="406">
        <v>124218</v>
      </c>
      <c r="C24" s="407">
        <v>116078</v>
      </c>
      <c r="D24" s="408">
        <f t="shared" si="0"/>
        <v>-8140</v>
      </c>
      <c r="E24" s="409">
        <f t="shared" si="1"/>
        <v>-0.06552995540098859</v>
      </c>
    </row>
    <row r="25" spans="1:5" ht="15">
      <c r="A25" s="488" t="s">
        <v>92</v>
      </c>
      <c r="B25" s="406">
        <v>83353</v>
      </c>
      <c r="C25" s="407">
        <v>77977</v>
      </c>
      <c r="D25" s="408">
        <f t="shared" si="0"/>
        <v>-5376</v>
      </c>
      <c r="E25" s="409">
        <f t="shared" si="1"/>
        <v>-0.06449677876021259</v>
      </c>
    </row>
    <row r="26" spans="1:5" ht="15">
      <c r="A26" s="488" t="s">
        <v>169</v>
      </c>
      <c r="B26" s="406">
        <v>91766</v>
      </c>
      <c r="C26" s="407">
        <v>86429</v>
      </c>
      <c r="D26" s="408">
        <f t="shared" si="0"/>
        <v>-5337</v>
      </c>
      <c r="E26" s="409">
        <f t="shared" si="1"/>
        <v>-0.058158795196478</v>
      </c>
    </row>
    <row r="27" spans="1:5" ht="15">
      <c r="A27" s="488" t="s">
        <v>168</v>
      </c>
      <c r="B27" s="406">
        <v>89261</v>
      </c>
      <c r="C27" s="407">
        <v>84760</v>
      </c>
      <c r="D27" s="408">
        <f t="shared" si="0"/>
        <v>-4501</v>
      </c>
      <c r="E27" s="409">
        <f t="shared" si="1"/>
        <v>-0.05042515768364683</v>
      </c>
    </row>
    <row r="28" spans="1:5" ht="15">
      <c r="A28" s="488" t="s">
        <v>90</v>
      </c>
      <c r="B28" s="406">
        <v>106300</v>
      </c>
      <c r="C28" s="407">
        <v>101643</v>
      </c>
      <c r="D28" s="408">
        <f t="shared" si="0"/>
        <v>-4657</v>
      </c>
      <c r="E28" s="409">
        <f t="shared" si="1"/>
        <v>-0.04380997177798683</v>
      </c>
    </row>
    <row r="29" spans="1:5" ht="15.75" thickBot="1">
      <c r="A29" s="410" t="s">
        <v>10</v>
      </c>
      <c r="B29" s="413">
        <f>SUM(B2:B28)</f>
        <v>3350804</v>
      </c>
      <c r="C29" s="414">
        <f>SUM(C2:C28)</f>
        <v>3042160</v>
      </c>
      <c r="D29" s="411">
        <f t="shared" si="0"/>
        <v>-308644</v>
      </c>
      <c r="E29" s="412">
        <f t="shared" si="1"/>
        <v>-0.09211043081003843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2" sqref="B2:F11"/>
    </sheetView>
  </sheetViews>
  <sheetFormatPr defaultColWidth="9.140625" defaultRowHeight="12.75"/>
  <cols>
    <col min="2" max="2" width="16.421875" style="0" customWidth="1"/>
    <col min="3" max="3" width="24.28125" style="0" customWidth="1"/>
    <col min="4" max="4" width="26.57421875" style="0" customWidth="1"/>
  </cols>
  <sheetData>
    <row r="1" spans="1:6" ht="45">
      <c r="A1" s="111" t="s">
        <v>2</v>
      </c>
      <c r="B1" s="112" t="s">
        <v>63</v>
      </c>
      <c r="C1" s="112" t="s">
        <v>242</v>
      </c>
      <c r="D1" s="112" t="s">
        <v>112</v>
      </c>
      <c r="E1" s="113" t="s">
        <v>5</v>
      </c>
      <c r="F1" s="114" t="s">
        <v>6</v>
      </c>
    </row>
    <row r="2" spans="1:6" ht="15.75">
      <c r="A2" s="116">
        <v>27</v>
      </c>
      <c r="B2" s="488" t="s">
        <v>170</v>
      </c>
      <c r="C2" s="83">
        <v>12697</v>
      </c>
      <c r="D2" s="407">
        <v>10136</v>
      </c>
      <c r="E2" s="287">
        <f aca="true" t="shared" si="0" ref="E2:E28">D2-C2</f>
        <v>-2561</v>
      </c>
      <c r="F2" s="313">
        <f aca="true" t="shared" si="1" ref="F2:F28">E2/C2</f>
        <v>-0.20170118925730487</v>
      </c>
    </row>
    <row r="3" spans="1:6" ht="15.75">
      <c r="A3" s="116">
        <v>3</v>
      </c>
      <c r="B3" s="488" t="s">
        <v>85</v>
      </c>
      <c r="C3" s="83">
        <v>43869</v>
      </c>
      <c r="D3" s="407">
        <v>35797</v>
      </c>
      <c r="E3" s="287">
        <f t="shared" si="0"/>
        <v>-8072</v>
      </c>
      <c r="F3" s="313">
        <f t="shared" si="1"/>
        <v>-0.18400237069456793</v>
      </c>
    </row>
    <row r="4" spans="1:6" ht="15.75">
      <c r="A4" s="116">
        <v>10</v>
      </c>
      <c r="B4" s="488" t="s">
        <v>91</v>
      </c>
      <c r="C4" s="83">
        <v>61841</v>
      </c>
      <c r="D4" s="407">
        <v>51224</v>
      </c>
      <c r="E4" s="287">
        <f t="shared" si="0"/>
        <v>-10617</v>
      </c>
      <c r="F4" s="313">
        <f t="shared" si="1"/>
        <v>-0.1716822172992028</v>
      </c>
    </row>
    <row r="5" spans="1:6" ht="15.75">
      <c r="A5" s="116">
        <v>8</v>
      </c>
      <c r="B5" s="488" t="s">
        <v>89</v>
      </c>
      <c r="C5" s="83">
        <v>135628</v>
      </c>
      <c r="D5" s="407">
        <v>112502</v>
      </c>
      <c r="E5" s="287">
        <f t="shared" si="0"/>
        <v>-23126</v>
      </c>
      <c r="F5" s="313">
        <f t="shared" si="1"/>
        <v>-0.17051051405314538</v>
      </c>
    </row>
    <row r="6" spans="1:6" ht="15.75">
      <c r="A6" s="116">
        <v>16</v>
      </c>
      <c r="B6" s="488" t="s">
        <v>94</v>
      </c>
      <c r="C6" s="83">
        <v>74396</v>
      </c>
      <c r="D6" s="407">
        <v>61896</v>
      </c>
      <c r="E6" s="287">
        <f t="shared" si="0"/>
        <v>-12500</v>
      </c>
      <c r="F6" s="313">
        <f t="shared" si="1"/>
        <v>-0.16801978601000053</v>
      </c>
    </row>
    <row r="7" spans="1:6" ht="15.75">
      <c r="A7" s="116">
        <v>7</v>
      </c>
      <c r="B7" s="488" t="s">
        <v>88</v>
      </c>
      <c r="C7" s="83">
        <v>47850</v>
      </c>
      <c r="D7" s="407">
        <v>39828</v>
      </c>
      <c r="E7" s="287">
        <f t="shared" si="0"/>
        <v>-8022</v>
      </c>
      <c r="F7" s="313">
        <f t="shared" si="1"/>
        <v>-0.16764890282131661</v>
      </c>
    </row>
    <row r="8" spans="1:6" ht="15.75">
      <c r="A8" s="116">
        <v>23</v>
      </c>
      <c r="B8" s="488" t="s">
        <v>100</v>
      </c>
      <c r="C8" s="83">
        <v>89057</v>
      </c>
      <c r="D8" s="407">
        <v>74385</v>
      </c>
      <c r="E8" s="287">
        <f t="shared" si="0"/>
        <v>-14672</v>
      </c>
      <c r="F8" s="313">
        <f t="shared" si="1"/>
        <v>-0.1647484195515232</v>
      </c>
    </row>
    <row r="9" spans="1:6" ht="15.75">
      <c r="A9" s="116">
        <v>19</v>
      </c>
      <c r="B9" s="488" t="s">
        <v>97</v>
      </c>
      <c r="C9" s="83">
        <v>58110</v>
      </c>
      <c r="D9" s="407">
        <v>48666</v>
      </c>
      <c r="E9" s="287">
        <f t="shared" si="0"/>
        <v>-9444</v>
      </c>
      <c r="F9" s="313">
        <f t="shared" si="1"/>
        <v>-0.16251935983479607</v>
      </c>
    </row>
    <row r="10" spans="1:6" ht="15.75">
      <c r="A10" s="116">
        <v>15</v>
      </c>
      <c r="B10" s="488" t="s">
        <v>245</v>
      </c>
      <c r="C10" s="83">
        <v>80926</v>
      </c>
      <c r="D10" s="407">
        <v>67987</v>
      </c>
      <c r="E10" s="287">
        <f t="shared" si="0"/>
        <v>-12939</v>
      </c>
      <c r="F10" s="313">
        <f t="shared" si="1"/>
        <v>-0.15988681017225614</v>
      </c>
    </row>
    <row r="11" spans="1:6" ht="15.75">
      <c r="A11" s="116">
        <v>14</v>
      </c>
      <c r="B11" s="488" t="s">
        <v>175</v>
      </c>
      <c r="C11" s="83">
        <v>33736</v>
      </c>
      <c r="D11" s="407">
        <v>28398</v>
      </c>
      <c r="E11" s="287">
        <f t="shared" si="0"/>
        <v>-5338</v>
      </c>
      <c r="F11" s="313">
        <f t="shared" si="1"/>
        <v>-0.15822859852976048</v>
      </c>
    </row>
    <row r="12" spans="1:6" ht="15.75">
      <c r="A12" s="116">
        <v>22</v>
      </c>
      <c r="B12" s="488" t="s">
        <v>169</v>
      </c>
      <c r="C12" s="83">
        <v>52273</v>
      </c>
      <c r="D12" s="407">
        <v>44174</v>
      </c>
      <c r="E12" s="287">
        <f t="shared" si="0"/>
        <v>-8099</v>
      </c>
      <c r="F12" s="313">
        <f t="shared" si="1"/>
        <v>-0.15493658293956727</v>
      </c>
    </row>
    <row r="13" spans="1:6" ht="15.75">
      <c r="A13" s="116">
        <v>9</v>
      </c>
      <c r="B13" s="488" t="s">
        <v>90</v>
      </c>
      <c r="C13" s="83">
        <v>55583</v>
      </c>
      <c r="D13" s="407">
        <v>47267</v>
      </c>
      <c r="E13" s="287">
        <f t="shared" si="0"/>
        <v>-8316</v>
      </c>
      <c r="F13" s="313">
        <f t="shared" si="1"/>
        <v>-0.14961409063922423</v>
      </c>
    </row>
    <row r="14" spans="1:6" ht="15.75">
      <c r="A14" s="116">
        <v>4</v>
      </c>
      <c r="B14" s="488" t="s">
        <v>86</v>
      </c>
      <c r="C14" s="83">
        <v>90390</v>
      </c>
      <c r="D14" s="407">
        <v>77065</v>
      </c>
      <c r="E14" s="287">
        <f t="shared" si="0"/>
        <v>-13325</v>
      </c>
      <c r="F14" s="313">
        <f t="shared" si="1"/>
        <v>-0.14741674964044696</v>
      </c>
    </row>
    <row r="15" spans="1:6" ht="15.75">
      <c r="A15" s="116">
        <v>21</v>
      </c>
      <c r="B15" s="488" t="s">
        <v>99</v>
      </c>
      <c r="C15" s="83">
        <v>38992</v>
      </c>
      <c r="D15" s="407">
        <v>33282</v>
      </c>
      <c r="E15" s="287">
        <f t="shared" si="0"/>
        <v>-5710</v>
      </c>
      <c r="F15" s="313">
        <f t="shared" si="1"/>
        <v>-0.14644029544521953</v>
      </c>
    </row>
    <row r="16" spans="1:6" ht="15.75">
      <c r="A16" s="116">
        <v>18</v>
      </c>
      <c r="B16" s="488" t="s">
        <v>96</v>
      </c>
      <c r="C16" s="83">
        <v>71839</v>
      </c>
      <c r="D16" s="407">
        <v>61320</v>
      </c>
      <c r="E16" s="287">
        <f t="shared" si="0"/>
        <v>-10519</v>
      </c>
      <c r="F16" s="313">
        <f t="shared" si="1"/>
        <v>-0.14642464399560126</v>
      </c>
    </row>
    <row r="17" spans="1:6" ht="15.75">
      <c r="A17" s="116">
        <v>6</v>
      </c>
      <c r="B17" s="488" t="s">
        <v>87</v>
      </c>
      <c r="C17" s="83">
        <v>45347</v>
      </c>
      <c r="D17" s="407">
        <v>38896</v>
      </c>
      <c r="E17" s="287">
        <f t="shared" si="0"/>
        <v>-6451</v>
      </c>
      <c r="F17" s="313">
        <f t="shared" si="1"/>
        <v>-0.1422585838092928</v>
      </c>
    </row>
    <row r="18" spans="1:6" ht="15.75">
      <c r="A18" s="116">
        <v>13</v>
      </c>
      <c r="B18" s="488" t="s">
        <v>93</v>
      </c>
      <c r="C18" s="83">
        <v>48356</v>
      </c>
      <c r="D18" s="407">
        <v>41528</v>
      </c>
      <c r="E18" s="287">
        <f t="shared" si="0"/>
        <v>-6828</v>
      </c>
      <c r="F18" s="313">
        <f t="shared" si="1"/>
        <v>-0.1412027462982877</v>
      </c>
    </row>
    <row r="19" spans="1:6" ht="15.75">
      <c r="A19" s="116">
        <v>12</v>
      </c>
      <c r="B19" s="488" t="s">
        <v>92</v>
      </c>
      <c r="C19" s="83">
        <v>46172</v>
      </c>
      <c r="D19" s="407">
        <v>39733</v>
      </c>
      <c r="E19" s="287">
        <f t="shared" si="0"/>
        <v>-6439</v>
      </c>
      <c r="F19" s="313">
        <f t="shared" si="1"/>
        <v>-0.13945681365329637</v>
      </c>
    </row>
    <row r="20" spans="1:6" ht="15.75">
      <c r="A20" s="116">
        <v>1</v>
      </c>
      <c r="B20" s="488" t="s">
        <v>84</v>
      </c>
      <c r="C20" s="83">
        <v>102964</v>
      </c>
      <c r="D20" s="407">
        <v>88660</v>
      </c>
      <c r="E20" s="287">
        <f t="shared" si="0"/>
        <v>-14304</v>
      </c>
      <c r="F20" s="313">
        <f t="shared" si="1"/>
        <v>-0.13892234178936327</v>
      </c>
    </row>
    <row r="21" spans="1:6" ht="15.75">
      <c r="A21" s="116">
        <v>20</v>
      </c>
      <c r="B21" s="488" t="s">
        <v>98</v>
      </c>
      <c r="C21" s="83">
        <v>152260</v>
      </c>
      <c r="D21" s="407">
        <v>131172</v>
      </c>
      <c r="E21" s="287">
        <f t="shared" si="0"/>
        <v>-21088</v>
      </c>
      <c r="F21" s="313">
        <f t="shared" si="1"/>
        <v>-0.13849993432286878</v>
      </c>
    </row>
    <row r="22" spans="1:6" ht="15.75">
      <c r="A22" s="116">
        <v>26</v>
      </c>
      <c r="B22" s="488" t="s">
        <v>176</v>
      </c>
      <c r="C22" s="83">
        <v>50926</v>
      </c>
      <c r="D22" s="407">
        <v>43904</v>
      </c>
      <c r="E22" s="287">
        <f t="shared" si="0"/>
        <v>-7022</v>
      </c>
      <c r="F22" s="313">
        <f t="shared" si="1"/>
        <v>-0.13788634489258925</v>
      </c>
    </row>
    <row r="23" spans="1:6" ht="15.75">
      <c r="A23" s="116">
        <v>11</v>
      </c>
      <c r="B23" s="488" t="s">
        <v>168</v>
      </c>
      <c r="C23" s="83">
        <v>52593</v>
      </c>
      <c r="D23" s="407">
        <v>45615</v>
      </c>
      <c r="E23" s="287">
        <f t="shared" si="0"/>
        <v>-6978</v>
      </c>
      <c r="F23" s="313">
        <f t="shared" si="1"/>
        <v>-0.13267925389310364</v>
      </c>
    </row>
    <row r="24" spans="1:6" ht="15.75">
      <c r="A24" s="116">
        <v>24</v>
      </c>
      <c r="B24" s="488" t="s">
        <v>101</v>
      </c>
      <c r="C24" s="83">
        <v>49684</v>
      </c>
      <c r="D24" s="407">
        <v>43149</v>
      </c>
      <c r="E24" s="287">
        <f t="shared" si="0"/>
        <v>-6535</v>
      </c>
      <c r="F24" s="313">
        <f t="shared" si="1"/>
        <v>-0.1315312776749054</v>
      </c>
    </row>
    <row r="25" spans="1:6" ht="15.75">
      <c r="A25" s="116">
        <v>25</v>
      </c>
      <c r="B25" s="488" t="s">
        <v>102</v>
      </c>
      <c r="C25" s="83">
        <v>39519</v>
      </c>
      <c r="D25" s="407">
        <v>34373</v>
      </c>
      <c r="E25" s="287">
        <f t="shared" si="0"/>
        <v>-5146</v>
      </c>
      <c r="F25" s="313">
        <f t="shared" si="1"/>
        <v>-0.13021584554265037</v>
      </c>
    </row>
    <row r="26" spans="1:6" ht="15.75">
      <c r="A26" s="116">
        <v>2</v>
      </c>
      <c r="B26" s="488" t="s">
        <v>173</v>
      </c>
      <c r="C26" s="83">
        <v>52776</v>
      </c>
      <c r="D26" s="407">
        <v>46552</v>
      </c>
      <c r="E26" s="287">
        <f t="shared" si="0"/>
        <v>-6224</v>
      </c>
      <c r="F26" s="313">
        <f t="shared" si="1"/>
        <v>-0.11793239351220251</v>
      </c>
    </row>
    <row r="27" spans="1:6" ht="15.75">
      <c r="A27" s="116">
        <v>5</v>
      </c>
      <c r="B27" s="488" t="s">
        <v>174</v>
      </c>
      <c r="C27" s="83">
        <v>29118</v>
      </c>
      <c r="D27" s="407">
        <v>26072</v>
      </c>
      <c r="E27" s="287">
        <f t="shared" si="0"/>
        <v>-3046</v>
      </c>
      <c r="F27" s="313">
        <f t="shared" si="1"/>
        <v>-0.10460883302424617</v>
      </c>
    </row>
    <row r="28" spans="1:6" ht="15.75">
      <c r="A28" s="116">
        <v>17</v>
      </c>
      <c r="B28" s="488" t="s">
        <v>95</v>
      </c>
      <c r="C28" s="83">
        <v>51578</v>
      </c>
      <c r="D28" s="407">
        <v>46621</v>
      </c>
      <c r="E28" s="287">
        <f t="shared" si="0"/>
        <v>-4957</v>
      </c>
      <c r="F28" s="313">
        <f t="shared" si="1"/>
        <v>-0.09610686726899066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Rajat</cp:lastModifiedBy>
  <cp:lastPrinted>2017-02-10T07:13:59Z</cp:lastPrinted>
  <dcterms:created xsi:type="dcterms:W3CDTF">2009-02-28T10:02:12Z</dcterms:created>
  <dcterms:modified xsi:type="dcterms:W3CDTF">2018-05-11T15:42:04Z</dcterms:modified>
  <cp:category/>
  <cp:version/>
  <cp:contentType/>
  <cp:contentStatus/>
</cp:coreProperties>
</file>